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codeName="ThisWorkbook"/>
  <mc:AlternateContent xmlns:mc="http://schemas.openxmlformats.org/markup-compatibility/2006">
    <mc:Choice Requires="x15">
      <x15ac:absPath xmlns:x15ac="http://schemas.microsoft.com/office/spreadsheetml/2010/11/ac" url="\\FIC\travail\17. BATIMENT &amp; URBANISME\1. REBPF\2 - Outils de calcul\2 - Outil de calcul FS Toiture _ SDE\"/>
    </mc:Choice>
  </mc:AlternateContent>
  <xr:revisionPtr revIDLastSave="0" documentId="13_ncr:1_{B6853D1F-6C36-4FDB-9572-C94D376CBA91}" xr6:coauthVersionLast="36" xr6:coauthVersionMax="36" xr10:uidLastSave="{00000000-0000-0000-0000-000000000000}"/>
  <workbookProtection workbookPassword="C1F6" lockStructure="1"/>
  <bookViews>
    <workbookView xWindow="-120" yWindow="-120" windowWidth="25440" windowHeight="11745" tabRatio="703" xr2:uid="{00000000-000D-0000-FFFF-FFFF00000000}"/>
  </bookViews>
  <sheets>
    <sheet name="En-tête" sheetId="1" r:id="rId1"/>
    <sheet name="Calcul global" sheetId="2" r:id="rId2"/>
    <sheet name="Ventilation" sheetId="15" r:id="rId3"/>
    <sheet name="Abaques" sheetId="14" state="hidden" r:id="rId4"/>
  </sheets>
  <definedNames>
    <definedName name="a" localSheetId="2">Ventilation!#REF!</definedName>
    <definedName name="a">'Calcul global'!#REF!</definedName>
    <definedName name="Affichage">INDIRECT(VLOOKUP(Ventilation!B1048575,Abaques!#REF!,2,""))</definedName>
    <definedName name="Alb" localSheetId="2">#REF!</definedName>
    <definedName name="Alb">#REF!</definedName>
    <definedName name="alpha" localSheetId="2">#REF!</definedName>
    <definedName name="alpha">#REF!</definedName>
    <definedName name="alpha_mur">Abaques!$A$4:$A$13</definedName>
    <definedName name="alphaaa" localSheetId="2">#REF!</definedName>
    <definedName name="alphaaa">#REF!</definedName>
    <definedName name="b" localSheetId="2">#REF!</definedName>
    <definedName name="b">#REF!</definedName>
    <definedName name="bardage" localSheetId="2">Abaques!#REF!</definedName>
    <definedName name="bardage">Abaques!#REF!</definedName>
    <definedName name="beta_1" localSheetId="2">Ventilation!#REF!</definedName>
    <definedName name="beta_1">'Calcul global'!#REF!</definedName>
    <definedName name="couleur_protection">Abaques!$L$31:$L$36</definedName>
    <definedName name="lambda">Abaques!$I$4:$I$35</definedName>
    <definedName name="masque1" localSheetId="2">#REF!</definedName>
    <definedName name="masque1">#REF!</definedName>
    <definedName name="masques" localSheetId="2">Abaques!#REF!</definedName>
    <definedName name="masques">Abaques!#REF!</definedName>
    <definedName name="Meteo" localSheetId="2">#REF!</definedName>
    <definedName name="Meteo">#REF!</definedName>
    <definedName name="mois_sel" localSheetId="2">#REF!</definedName>
    <definedName name="mois_sel">#REF!</definedName>
    <definedName name="orientations" localSheetId="2">Abaques!#REF!</definedName>
    <definedName name="orientations">Abaques!#REF!</definedName>
    <definedName name="protection" localSheetId="2">Abaques!#REF!</definedName>
    <definedName name="protection">Abaques!#REF!</definedName>
    <definedName name="R_air">Abaques!$E$20:$E$27</definedName>
    <definedName name="R_mur">Abaques!$E$14:$E$27</definedName>
    <definedName name="surf_me_surf_fa" localSheetId="2">Abaques!#REF!</definedName>
    <definedName name="surf_me_surf_fa">Abaques!#REF!</definedName>
    <definedName name="territoires" localSheetId="2">Abaques!#REF!</definedName>
    <definedName name="territoires">Abaques!#REF!</definedName>
    <definedName name="type_vitrage" localSheetId="2">Abaques!#REF!</definedName>
    <definedName name="type_vitrage">Abaques!#REF!</definedName>
  </definedNames>
  <calcPr calcId="191029"/>
</workbook>
</file>

<file path=xl/calcChain.xml><?xml version="1.0" encoding="utf-8"?>
<calcChain xmlns="http://schemas.openxmlformats.org/spreadsheetml/2006/main">
  <c r="H22" i="2" l="1"/>
  <c r="F8" i="2" l="1"/>
  <c r="I26" i="2" l="1"/>
  <c r="I21" i="15"/>
  <c r="I22" i="15"/>
  <c r="I27" i="2"/>
  <c r="C21" i="2"/>
  <c r="E5" i="15"/>
  <c r="C18" i="2" l="1"/>
  <c r="E36" i="2"/>
  <c r="E12" i="15"/>
  <c r="M11" i="14"/>
  <c r="M12" i="14" s="1"/>
  <c r="E7" i="15"/>
  <c r="H26" i="2"/>
  <c r="E9" i="15"/>
  <c r="G14" i="14" l="1"/>
  <c r="H21" i="15"/>
  <c r="C19" i="2"/>
  <c r="F14" i="2" l="1"/>
  <c r="B36" i="14"/>
  <c r="C12" i="14"/>
  <c r="C13" i="14"/>
  <c r="D12" i="2" l="1"/>
  <c r="H22" i="15" l="1"/>
  <c r="H20" i="15"/>
  <c r="F20" i="15"/>
  <c r="H19" i="15"/>
  <c r="F19" i="15"/>
  <c r="F18" i="15"/>
  <c r="H18" i="15" s="1"/>
  <c r="F17" i="15"/>
  <c r="H17" i="15" s="1"/>
  <c r="D23" i="15" l="1"/>
  <c r="G8" i="14" s="1"/>
  <c r="F22" i="2"/>
  <c r="F23" i="2"/>
  <c r="H23" i="2" s="1"/>
  <c r="F24" i="2"/>
  <c r="H24" i="2"/>
  <c r="F25" i="2"/>
  <c r="H25" i="2"/>
  <c r="H27" i="2"/>
  <c r="G6" i="14"/>
  <c r="D28" i="2" l="1"/>
  <c r="G15" i="14" s="1"/>
  <c r="F16" i="14" s="1"/>
  <c r="D34" i="2" s="1"/>
  <c r="G7" i="14"/>
  <c r="F9" i="14" s="1"/>
  <c r="F10" i="14" s="1"/>
  <c r="M13" i="14" l="1"/>
  <c r="M14" i="14" s="1"/>
  <c r="G5" i="14"/>
  <c r="D32" i="2" l="1"/>
  <c r="D33" i="2"/>
  <c r="D36" i="2" l="1"/>
</calcChain>
</file>

<file path=xl/sharedStrings.xml><?xml version="1.0" encoding="utf-8"?>
<sst xmlns="http://schemas.openxmlformats.org/spreadsheetml/2006/main" count="247" uniqueCount="197">
  <si>
    <t>Type de paroi opaque verticale (mur) non isolée</t>
  </si>
  <si>
    <t>Matériau 1</t>
  </si>
  <si>
    <t>Matériau 2</t>
  </si>
  <si>
    <t>Matériau 3</t>
  </si>
  <si>
    <t>Matériau 4</t>
  </si>
  <si>
    <t>Epaisseur de la lame d'air non ventilée</t>
  </si>
  <si>
    <t>* La résistance thermique comprend un enduit intérieur et extérieur</t>
  </si>
  <si>
    <t>Matériau</t>
  </si>
  <si>
    <t>Conductivité en W/m.K</t>
  </si>
  <si>
    <t>Béton armé</t>
  </si>
  <si>
    <t>Béton plein</t>
  </si>
  <si>
    <t>Blocs de béton aggloméré plein</t>
  </si>
  <si>
    <t>Blocs de béton aggloméré creux</t>
  </si>
  <si>
    <t>Béton cellulaire</t>
  </si>
  <si>
    <t>Enduit</t>
  </si>
  <si>
    <t>Panneaux de bois contreplaqué</t>
  </si>
  <si>
    <t>OSB</t>
  </si>
  <si>
    <t>Plaque de fibrociment</t>
  </si>
  <si>
    <t>PVC</t>
  </si>
  <si>
    <t>Plaque de plâtre</t>
  </si>
  <si>
    <t>Perlite expansée</t>
  </si>
  <si>
    <t>Ouate de cellulose</t>
  </si>
  <si>
    <t>Polystytène expansé</t>
  </si>
  <si>
    <t>Mousse de polyuréthane</t>
  </si>
  <si>
    <t>Tôle acier</t>
  </si>
  <si>
    <t>Tôle aluminium</t>
  </si>
  <si>
    <t>Pierre de Moorea</t>
  </si>
  <si>
    <t>Résistance lame d'air non ventilée</t>
  </si>
  <si>
    <t>Teintes</t>
  </si>
  <si>
    <t>Couleurs</t>
  </si>
  <si>
    <t>a</t>
  </si>
  <si>
    <t>Claire</t>
  </si>
  <si>
    <t>Moyenne</t>
  </si>
  <si>
    <t>Sombre</t>
  </si>
  <si>
    <t>Noire</t>
  </si>
  <si>
    <t>Autre - saisie utilisateur</t>
  </si>
  <si>
    <t>Ep. (mm)</t>
  </si>
  <si>
    <t>recherche V l'absorption</t>
  </si>
  <si>
    <t>Résistance thermique de la paroi (m².K/W) (calcul)</t>
  </si>
  <si>
    <t>Vide - pas de matériau</t>
  </si>
  <si>
    <t>-</t>
  </si>
  <si>
    <t>Autre - composition à saisir</t>
  </si>
  <si>
    <t>Autre - résistance thermique à saisir</t>
  </si>
  <si>
    <t>R (m².K/W)</t>
  </si>
  <si>
    <t>Réglementation énergétique des bâtiments en Polynésie française (REBPf)</t>
  </si>
  <si>
    <t>Bois lourd (merbau, chêne, etc.)</t>
  </si>
  <si>
    <t>Bois mi-lourd (pin des caraîbes, teck)</t>
  </si>
  <si>
    <t>Bois léger (sapin, douglas, cèdre, etc.)</t>
  </si>
  <si>
    <t>Plaque de particules bois (MDF)</t>
  </si>
  <si>
    <t>Laine minérale (laine de verre, laine de roche)</t>
  </si>
  <si>
    <t>Autre</t>
  </si>
  <si>
    <t>Blanc, jaune, orange clair, beige, crème, rouge clair</t>
  </si>
  <si>
    <t>Rouge sombre, orange sombre, vert clair, bleu clair, gris clair</t>
  </si>
  <si>
    <t>Brun, vert sombre, bleu vif, gris moyen</t>
  </si>
  <si>
    <t>Gris sombre, brun sombre, bleu sombre, noir</t>
  </si>
  <si>
    <t>Végétalisation</t>
  </si>
  <si>
    <t>Pour toute remarque sur l'outil, envoyer un mail à l'adresse suivante : secretariat@energie.gov.pf</t>
  </si>
  <si>
    <t>OUTIL FS TOITURE</t>
  </si>
  <si>
    <t>Calcul du facteur solaire</t>
  </si>
  <si>
    <t>d'une paroi opaque horizontale (toiture)</t>
  </si>
  <si>
    <t xml:space="preserve"> - L'outil FS TOITURE peut comporter une marge d'erreur. Il convient à tout utilisateur de vérifier la crédibilité des données calculées
- Les informations fournies et calculées sont données à titre indicatif. Nul ne pourra engager la responsabilité du service en charge des énergies en cas de préjudice lié à la manipulation de cet outil
- En cas de découverte d'erreur lors de la manipulation de l'outil, l'utilisateur tient informé dans les meilleurs délais le service en charge des énergies afin que celui-ci puisse mettre à jour l'outil </t>
  </si>
  <si>
    <t xml:space="preserve"> Calcul du facteur solaire FS </t>
  </si>
  <si>
    <t>Bardeaux de bois</t>
  </si>
  <si>
    <t>Pandanus</t>
  </si>
  <si>
    <t>Palmex</t>
  </si>
  <si>
    <t>Étanchéité bitumineuse</t>
  </si>
  <si>
    <t>Étanchéité en résine synthétique</t>
  </si>
  <si>
    <t>Tuiles en terre cuite</t>
  </si>
  <si>
    <t>Bardeaux de bitume</t>
  </si>
  <si>
    <t>Terre végétale (ép. ≤ 30 cm)</t>
  </si>
  <si>
    <t>Terre végétale (ép. &gt; 30 cm)</t>
  </si>
  <si>
    <t>50 mm</t>
  </si>
  <si>
    <t>15 mm</t>
  </si>
  <si>
    <t>10 mm</t>
  </si>
  <si>
    <t>5 mm</t>
  </si>
  <si>
    <t>0 mm</t>
  </si>
  <si>
    <t>20 mm</t>
  </si>
  <si>
    <t>plus de 50 mm</t>
  </si>
  <si>
    <t xml:space="preserve">Résultat : FS TOITURE = </t>
  </si>
  <si>
    <t>Toiture en bardeaux de bois</t>
  </si>
  <si>
    <t>Commentaire</t>
  </si>
  <si>
    <t>Sans sisalation</t>
  </si>
  <si>
    <r>
      <rPr>
        <b/>
        <sz val="10"/>
        <rFont val="Noto Serif Light"/>
        <family val="1"/>
        <charset val="1"/>
      </rPr>
      <t>λ</t>
    </r>
    <r>
      <rPr>
        <b/>
        <sz val="10"/>
        <rFont val="Raleway"/>
        <family val="2"/>
      </rPr>
      <t xml:space="preserve"> (W/m.K)</t>
    </r>
  </si>
  <si>
    <t xml:space="preserve"> </t>
  </si>
  <si>
    <t xml:space="preserve">1/                                                              </t>
  </si>
  <si>
    <t>TEINTE DU REVETEMENT EXTERIEUR DE LA TOITURE</t>
  </si>
  <si>
    <t xml:space="preserve">2/  </t>
  </si>
  <si>
    <t>Lame d'air peu ou non ventilée</t>
  </si>
  <si>
    <t>Lame d'air assez ventilée</t>
  </si>
  <si>
    <t>Lame d'air ventilée</t>
  </si>
  <si>
    <t>Lame d'air très ventilée</t>
  </si>
  <si>
    <t>Rth associée m².K/W</t>
  </si>
  <si>
    <t xml:space="preserve">Type de lame d'air </t>
  </si>
  <si>
    <t xml:space="preserve"> R &lt; 0,2</t>
  </si>
  <si>
    <t>0,2 ≤ R ≤ 1</t>
  </si>
  <si>
    <t xml:space="preserve">Ao/Ap   </t>
  </si>
  <si>
    <t>R &gt; 1</t>
  </si>
  <si>
    <t>Coefficient de ventilation</t>
  </si>
  <si>
    <t>recherche V ventilation</t>
  </si>
  <si>
    <t>Choix de la teinte du revêtement (selon teintes prédéfinies dans la partie Arrêtés)</t>
  </si>
  <si>
    <t>Sélection du type de lame d'air</t>
  </si>
  <si>
    <t>Rth de la partie extérieure de la toiture (m².K/W)</t>
  </si>
  <si>
    <t>Soit un taux d'ouverture ≥ 2%</t>
  </si>
  <si>
    <t>Soit un taux d'ouverture ≥ 5%</t>
  </si>
  <si>
    <t>Soit un taux d'ouverture ≥ 20%</t>
  </si>
  <si>
    <t>Calcul du ratio à saisir ci-dessous</t>
  </si>
  <si>
    <t>Toiture ou sur-toiture en tôle</t>
  </si>
  <si>
    <t>Résistance thermique de la toiture "extérieure" (R)</t>
  </si>
  <si>
    <t>Résistance thermique de la toiture 'intérieur" OU complète (R)</t>
  </si>
  <si>
    <t>Composition de la toiture située entre l'extérieur et le volume ventilé</t>
  </si>
  <si>
    <t>Panneau sandwich - 4 cm</t>
  </si>
  <si>
    <t xml:space="preserve">3/  </t>
  </si>
  <si>
    <t>COMPOSITION DE LA PAROI OPAQUE HORIZONTALE (TOITURE)</t>
  </si>
  <si>
    <t>NON</t>
  </si>
  <si>
    <t>OUI</t>
  </si>
  <si>
    <t>recherche Rth int</t>
  </si>
  <si>
    <t>Cv</t>
  </si>
  <si>
    <t>Au sens de la REBPf, la toiture de la construction est-elle ventilée ?</t>
  </si>
  <si>
    <r>
      <t xml:space="preserve">Ou choix d'une teinte du nuancier </t>
    </r>
    <r>
      <rPr>
        <sz val="10"/>
        <rFont val="Raleway"/>
        <family val="2"/>
      </rPr>
      <t>(selon fiche d'application n°2)</t>
    </r>
  </si>
  <si>
    <t>Autre - choix dans le nuancier</t>
  </si>
  <si>
    <t>Blanc</t>
  </si>
  <si>
    <t>Smooth cream</t>
  </si>
  <si>
    <t>Ivory</t>
  </si>
  <si>
    <t>Ecorce</t>
  </si>
  <si>
    <t>Gull grey</t>
  </si>
  <si>
    <t>Terracotta</t>
  </si>
  <si>
    <t>Pioneer red</t>
  </si>
  <si>
    <t>Scoria</t>
  </si>
  <si>
    <t>Brun clair</t>
  </si>
  <si>
    <t>Lignite</t>
  </si>
  <si>
    <t>Azure</t>
  </si>
  <si>
    <t>Bleu torres</t>
  </si>
  <si>
    <t>New denim bleu</t>
  </si>
  <si>
    <t>Bleu océan</t>
  </si>
  <si>
    <t>Sandstone grey</t>
  </si>
  <si>
    <t>Vert clair</t>
  </si>
  <si>
    <t>Mist green</t>
  </si>
  <si>
    <t>Vert foncé</t>
  </si>
  <si>
    <t>Permanent green</t>
  </si>
  <si>
    <t>Lichen</t>
  </si>
  <si>
    <r>
      <rPr>
        <b/>
        <u/>
        <sz val="10"/>
        <rFont val="Raleway"/>
        <family val="2"/>
      </rPr>
      <t>Ou saisie</t>
    </r>
    <r>
      <rPr>
        <b/>
        <sz val="10"/>
        <rFont val="Raleway"/>
        <family val="2"/>
      </rPr>
      <t xml:space="preserve"> de la valeur du coefficient d'absorption alpha </t>
    </r>
    <r>
      <rPr>
        <sz val="10"/>
        <rFont val="Raleway"/>
        <family val="2"/>
      </rPr>
      <t>(selon fiche d'application n°2)</t>
    </r>
  </si>
  <si>
    <r>
      <t xml:space="preserve">Pour le calcul d'un </t>
    </r>
    <r>
      <rPr>
        <sz val="10"/>
        <rFont val="Calibri"/>
        <family val="2"/>
      </rPr>
      <t>α</t>
    </r>
    <r>
      <rPr>
        <sz val="10"/>
        <rFont val="Arial"/>
        <family val="2"/>
      </rPr>
      <t xml:space="preserve"> équivalent par exemple. </t>
    </r>
    <r>
      <rPr>
        <sz val="10"/>
        <rFont val="Arial"/>
        <family val="2"/>
      </rPr>
      <t>A saisir sur la ligne en dessous</t>
    </r>
  </si>
  <si>
    <t>Synthèse et résultat</t>
  </si>
  <si>
    <t>Coefficient d'absorption alpha lié à la teinte du revêtement extérieur de la toiture</t>
  </si>
  <si>
    <t xml:space="preserve">α </t>
  </si>
  <si>
    <t>Rth</t>
  </si>
  <si>
    <t>Résistance thermique de la toiture ou de la partie intérieure de la toiture</t>
  </si>
  <si>
    <t>Coefficient de réduction lié à la ventilation de la toiture</t>
  </si>
  <si>
    <t>m²K/W</t>
  </si>
  <si>
    <r>
      <t>Coefficient d'absorption de la toiture (</t>
    </r>
    <r>
      <rPr>
        <b/>
        <sz val="10"/>
        <rFont val="Symbol"/>
        <family val="1"/>
        <charset val="2"/>
      </rPr>
      <t>a</t>
    </r>
    <r>
      <rPr>
        <b/>
        <sz val="10"/>
        <rFont val="Arial"/>
        <family val="2"/>
      </rPr>
      <t>)</t>
    </r>
  </si>
  <si>
    <t>Résistance thermique de la partie "extérieure" de la toiture (m².K/W) (calcul)</t>
  </si>
  <si>
    <t>La ventilation concerne</t>
  </si>
  <si>
    <t>Un écran non continu</t>
  </si>
  <si>
    <t xml:space="preserve">A. </t>
  </si>
  <si>
    <t xml:space="preserve">B. </t>
  </si>
  <si>
    <t>Surface d'ouverture de la lame d'air (Ao) en m²</t>
  </si>
  <si>
    <r>
      <t xml:space="preserve">Taux de percement de l'écran non continu </t>
    </r>
    <r>
      <rPr>
        <sz val="10"/>
        <rFont val="Raleway"/>
        <family val="2"/>
      </rPr>
      <t>(voir fiche d'application n°2)</t>
    </r>
  </si>
  <si>
    <t>correspond à la surface non protégée de la paroi opaque horizontale lorsque le pare-soleil est projeté sur celle-ci</t>
  </si>
  <si>
    <t>Une sur-toiture, des combles ventilés, un rampant ventilé</t>
  </si>
  <si>
    <t>7 mm</t>
  </si>
  <si>
    <r>
      <t xml:space="preserve">Composition de la partie extérieure de toiture </t>
    </r>
    <r>
      <rPr>
        <b/>
        <u/>
        <sz val="10"/>
        <rFont val="Raleway"/>
        <family val="2"/>
      </rPr>
      <t>(entre l'extérieur et le volume ventilé)</t>
    </r>
  </si>
  <si>
    <t>À bulles</t>
  </si>
  <si>
    <t>Multicouches</t>
  </si>
  <si>
    <t>Résistance thermique « intrinsèque » (m².K/W)</t>
  </si>
  <si>
    <t xml:space="preserve"> Épaisseur du produit réfléchissant </t>
  </si>
  <si>
    <t>&lt; 5 mm</t>
  </si>
  <si>
    <t>40 mm</t>
  </si>
  <si>
    <t>Type d’isolant</t>
  </si>
  <si>
    <t>Pas de PMR</t>
  </si>
  <si>
    <t>Pose conforme</t>
  </si>
  <si>
    <t>Pose non conforme</t>
  </si>
  <si>
    <r>
      <t>Produit mince réfléchissant (PMR)</t>
    </r>
    <r>
      <rPr>
        <sz val="10"/>
        <rFont val="Raleway"/>
        <family val="2"/>
      </rPr>
      <t xml:space="preserve"> selon fiche d'application n°2</t>
    </r>
  </si>
  <si>
    <r>
      <t>Epaisseur de la lame d'air non ventilée</t>
    </r>
    <r>
      <rPr>
        <sz val="10"/>
        <rFont val="Raleway"/>
        <family val="2"/>
      </rPr>
      <t xml:space="preserve"> (hors lame d'air du PMR !)</t>
    </r>
  </si>
  <si>
    <t xml:space="preserve">C. </t>
  </si>
  <si>
    <t>D.</t>
  </si>
  <si>
    <t>Valeur de la résistance thermique de la partie extérieure de la toiture (m²K/W)</t>
  </si>
  <si>
    <t>Surface horizontale de la paroi située sous la lame d'air (Ap) en m²</t>
  </si>
  <si>
    <t>Valeur Cv</t>
  </si>
  <si>
    <t>Valeur Cv équivalent</t>
  </si>
  <si>
    <t xml:space="preserve"> Calcul du coefficient de ventilation Cv</t>
  </si>
  <si>
    <t>Type de lame d'air</t>
  </si>
  <si>
    <t>Valeur Ao/Ap</t>
  </si>
  <si>
    <r>
      <t xml:space="preserve">Soit un taux d'ouverture &lt; 2%, La toiture est donc considérée comme </t>
    </r>
    <r>
      <rPr>
        <b/>
        <u/>
        <sz val="10"/>
        <rFont val="Arial"/>
        <family val="2"/>
      </rPr>
      <t>non ventilée.</t>
    </r>
  </si>
  <si>
    <t>Bois non peint</t>
  </si>
  <si>
    <t>Toiture végétalisée</t>
  </si>
  <si>
    <t>Une toiture en bardeaux de bois non plafonnée</t>
  </si>
  <si>
    <r>
      <t>Conductivité thermique (</t>
    </r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</rPr>
      <t>)</t>
    </r>
  </si>
  <si>
    <t>version 1.0 - janvier 2024</t>
  </si>
  <si>
    <r>
      <rPr>
        <b/>
        <i/>
        <sz val="14"/>
        <color indexed="8"/>
        <rFont val="Raleway"/>
        <family val="2"/>
      </rPr>
      <t xml:space="preserve">Champ d'application : 
</t>
    </r>
    <r>
      <rPr>
        <i/>
        <sz val="14"/>
        <color indexed="8"/>
        <rFont val="Raleway"/>
        <family val="2"/>
      </rPr>
      <t xml:space="preserve">
</t>
    </r>
    <r>
      <rPr>
        <i/>
        <sz val="14"/>
        <rFont val="Raleway"/>
        <family val="2"/>
      </rPr>
      <t>Le présent outil peut être utilisé pour le calcul du facteur solaire d'une paroi opaque horizontale (toiture).</t>
    </r>
    <r>
      <rPr>
        <i/>
        <sz val="14"/>
        <color rgb="FFFF0000"/>
        <rFont val="Raleway"/>
        <family val="2"/>
      </rPr>
      <t xml:space="preserve">
</t>
    </r>
    <r>
      <rPr>
        <i/>
        <sz val="8"/>
        <color rgb="FFEAF7C0"/>
        <rFont val="Raleway"/>
        <family val="2"/>
      </rPr>
      <t>,</t>
    </r>
    <r>
      <rPr>
        <i/>
        <sz val="14"/>
        <color indexed="8"/>
        <rFont val="Raleway"/>
        <family val="2"/>
      </rPr>
      <t xml:space="preserve">
</t>
    </r>
    <r>
      <rPr>
        <b/>
        <i/>
        <sz val="14"/>
        <color rgb="FF000000"/>
        <rFont val="Raleway"/>
        <family val="2"/>
      </rPr>
      <t xml:space="preserve">La fiche d'application n°2 intitulée "Protection solaire des toitures" est destinée à guider les professionnels dans la compréhension du mode de calcul du facteur solaire et de ses différents paramètres.
</t>
    </r>
    <r>
      <rPr>
        <i/>
        <sz val="14"/>
        <color rgb="FF000000"/>
        <rFont val="Raleway"/>
        <family val="2"/>
      </rPr>
      <t xml:space="preserve">Nota bene : un certain nombre de solutions clés en main étant renseignées dans les supports d'accompagnement, les compositions de toitures conformes n'ont pas été implémentées dans cet outil.
</t>
    </r>
  </si>
  <si>
    <t>https://www.service-public.pf/sde/la-reglementation-energetique-des-batiments-2/</t>
  </si>
  <si>
    <t>Pour plus d'information sur la REBPf, consulter la page :</t>
  </si>
  <si>
    <t>Références</t>
  </si>
  <si>
    <t>Intitulé</t>
  </si>
  <si>
    <t>Date</t>
  </si>
  <si>
    <t>VENTILATION DE LA TOITURE</t>
  </si>
  <si>
    <t>VENTILATION DE LA TOITURE :</t>
  </si>
  <si>
    <t xml:space="preserve">Réalisé par la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</si>
</sst>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%"/>
    <numFmt numFmtId="165" formatCode="_-* #,##0.000\ _€_-;\-* #,##0.000\ _€_-;_-* &quot;-&quot;??\ _€_-;_-@_-"/>
  </numFmts>
  <fonts count="61" x14ac:knownFonts="1">
    <font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8"/>
      <color indexed="23"/>
      <name val="Cambria"/>
      <family val="2"/>
    </font>
    <font>
      <b/>
      <sz val="15"/>
      <color indexed="23"/>
      <name val="Arial"/>
      <family val="2"/>
    </font>
    <font>
      <b/>
      <sz val="13"/>
      <color indexed="23"/>
      <name val="Arial"/>
      <family val="2"/>
    </font>
    <font>
      <b/>
      <sz val="11"/>
      <color indexed="23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Symbol"/>
      <family val="1"/>
      <charset val="2"/>
    </font>
    <font>
      <sz val="10"/>
      <color theme="1"/>
      <name val="Arial"/>
      <family val="2"/>
    </font>
    <font>
      <sz val="10"/>
      <color theme="1"/>
      <name val="Raleway"/>
      <family val="2"/>
    </font>
    <font>
      <sz val="10"/>
      <name val="Raleway"/>
      <family val="2"/>
    </font>
    <font>
      <b/>
      <sz val="20"/>
      <color theme="1"/>
      <name val="Raleway"/>
      <family val="2"/>
    </font>
    <font>
      <b/>
      <sz val="10"/>
      <color theme="1"/>
      <name val="Raleway"/>
      <family val="2"/>
    </font>
    <font>
      <b/>
      <sz val="14"/>
      <color theme="1"/>
      <name val="Raleway"/>
      <family val="2"/>
    </font>
    <font>
      <sz val="14"/>
      <color theme="1"/>
      <name val="Raleway"/>
      <family val="2"/>
    </font>
    <font>
      <b/>
      <sz val="15"/>
      <color rgb="FFC00000"/>
      <name val="Raleway"/>
      <family val="2"/>
    </font>
    <font>
      <b/>
      <sz val="15"/>
      <color theme="1"/>
      <name val="Raleway"/>
      <family val="2"/>
    </font>
    <font>
      <i/>
      <sz val="10"/>
      <color theme="1"/>
      <name val="Raleway"/>
      <family val="2"/>
    </font>
    <font>
      <b/>
      <sz val="16"/>
      <color rgb="FF226D2D"/>
      <name val="Raleway"/>
      <family val="2"/>
    </font>
    <font>
      <b/>
      <sz val="18"/>
      <color theme="1"/>
      <name val="Raleway ExtraBold"/>
      <family val="2"/>
    </font>
    <font>
      <sz val="11"/>
      <color theme="1"/>
      <name val="Raleway"/>
      <family val="2"/>
    </font>
    <font>
      <i/>
      <sz val="14"/>
      <color indexed="8"/>
      <name val="Raleway"/>
      <family val="2"/>
    </font>
    <font>
      <b/>
      <i/>
      <sz val="14"/>
      <color indexed="8"/>
      <name val="Raleway"/>
      <family val="2"/>
    </font>
    <font>
      <i/>
      <sz val="14"/>
      <color theme="1"/>
      <name val="Raleway"/>
      <family val="2"/>
    </font>
    <font>
      <b/>
      <i/>
      <sz val="14"/>
      <color rgb="FF000000"/>
      <name val="Raleway"/>
      <family val="2"/>
    </font>
    <font>
      <sz val="14"/>
      <color rgb="FF226D2D"/>
      <name val="Raleway"/>
      <family val="2"/>
    </font>
    <font>
      <i/>
      <sz val="8"/>
      <color rgb="FFEAF7C0"/>
      <name val="Raleway"/>
      <family val="2"/>
    </font>
    <font>
      <b/>
      <sz val="15"/>
      <name val="Raleway"/>
      <family val="2"/>
    </font>
    <font>
      <b/>
      <sz val="22"/>
      <name val="Raleway"/>
      <family val="2"/>
    </font>
    <font>
      <b/>
      <sz val="20"/>
      <name val="Raleway"/>
      <family val="2"/>
    </font>
    <font>
      <b/>
      <sz val="14"/>
      <name val="Raleway"/>
      <family val="2"/>
    </font>
    <font>
      <b/>
      <sz val="10"/>
      <name val="Raleway"/>
      <family val="2"/>
    </font>
    <font>
      <i/>
      <sz val="10"/>
      <name val="Raleway"/>
      <family val="2"/>
    </font>
    <font>
      <b/>
      <u/>
      <sz val="10"/>
      <name val="Raleway"/>
      <family val="2"/>
    </font>
    <font>
      <i/>
      <sz val="10"/>
      <color rgb="FFEAF7C0"/>
      <name val="Raleway"/>
      <family val="2"/>
    </font>
    <font>
      <i/>
      <sz val="14"/>
      <color rgb="FFFF0000"/>
      <name val="Raleway"/>
      <family val="2"/>
    </font>
    <font>
      <b/>
      <sz val="10"/>
      <name val="Noto Serif Light"/>
      <family val="1"/>
      <charset val="1"/>
    </font>
    <font>
      <b/>
      <sz val="10"/>
      <name val="Raleway"/>
      <family val="1"/>
      <charset val="1"/>
    </font>
    <font>
      <b/>
      <i/>
      <sz val="10"/>
      <name val="Raleway"/>
      <family val="2"/>
    </font>
    <font>
      <sz val="10"/>
      <name val="Calibri"/>
      <family val="2"/>
    </font>
    <font>
      <b/>
      <sz val="18"/>
      <name val="Raleway"/>
      <family val="2"/>
    </font>
    <font>
      <i/>
      <sz val="14"/>
      <color rgb="FF000000"/>
      <name val="Raleway"/>
      <family val="2"/>
    </font>
    <font>
      <i/>
      <sz val="14"/>
      <name val="Raleway"/>
      <family val="2"/>
    </font>
    <font>
      <b/>
      <sz val="11"/>
      <color rgb="FF226D2D"/>
      <name val="Raleway"/>
      <family val="2"/>
    </font>
    <font>
      <u/>
      <sz val="10"/>
      <color theme="10"/>
      <name val="Arial"/>
      <family val="2"/>
    </font>
    <font>
      <u/>
      <sz val="12"/>
      <color rgb="FF226D2D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15"/>
        <bgColor indexed="3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23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EAF7C0"/>
        <bgColor indexed="41"/>
      </patternFill>
    </fill>
    <fill>
      <patternFill patternType="solid">
        <fgColor rgb="FFEAF7C0"/>
        <bgColor indexed="64"/>
      </patternFill>
    </fill>
    <fill>
      <patternFill patternType="solid">
        <fgColor rgb="FFEAF7C0"/>
        <bgColor indexed="22"/>
      </patternFill>
    </fill>
    <fill>
      <patternFill patternType="solid">
        <fgColor rgb="FFC4E28E"/>
        <bgColor indexed="41"/>
      </patternFill>
    </fill>
    <fill>
      <patternFill patternType="solid">
        <fgColor rgb="FFC4E28E"/>
        <bgColor indexed="22"/>
      </patternFill>
    </fill>
    <fill>
      <patternFill patternType="solid">
        <fgColor rgb="FFC4E28E"/>
        <bgColor indexed="64"/>
      </patternFill>
    </fill>
    <fill>
      <patternFill patternType="solid">
        <fgColor rgb="FFDCF9FF"/>
        <bgColor indexed="64"/>
      </patternFill>
    </fill>
    <fill>
      <patternFill patternType="solid">
        <fgColor rgb="FFC4E28E"/>
        <bgColor indexed="31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/>
      <right/>
      <top style="thin">
        <color indexed="51"/>
      </top>
      <bottom style="double">
        <color indexed="5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7" borderId="1" applyNumberFormat="0" applyAlignment="0" applyProtection="0"/>
    <xf numFmtId="0" fontId="6" fillId="0" borderId="2" applyNumberFormat="0" applyFill="0" applyAlignment="0" applyProtection="0"/>
    <xf numFmtId="0" fontId="7" fillId="13" borderId="1" applyNumberFormat="0" applyAlignment="0" applyProtection="0"/>
    <xf numFmtId="0" fontId="8" fillId="8" borderId="0" applyNumberFormat="0" applyBorder="0" applyAlignment="0" applyProtection="0"/>
    <xf numFmtId="0" fontId="9" fillId="6" borderId="0" applyNumberFormat="0" applyBorder="0" applyAlignment="0" applyProtection="0"/>
    <xf numFmtId="0" fontId="10" fillId="14" borderId="0" applyNumberFormat="0" applyBorder="0" applyAlignment="0" applyProtection="0"/>
    <xf numFmtId="0" fontId="11" fillId="7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7" fillId="15" borderId="8" applyNumberForma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9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Fill="1" applyProtection="1"/>
    <xf numFmtId="0" fontId="0" fillId="0" borderId="9" xfId="0" applyBorder="1"/>
    <xf numFmtId="0" fontId="0" fillId="0" borderId="0" xfId="0" applyFont="1" applyFill="1" applyProtection="1"/>
    <xf numFmtId="2" fontId="0" fillId="0" borderId="0" xfId="0" applyNumberFormat="1"/>
    <xf numFmtId="0" fontId="23" fillId="0" borderId="0" xfId="0" applyFont="1" applyFill="1" applyProtection="1"/>
    <xf numFmtId="0" fontId="23" fillId="0" borderId="0" xfId="0" applyFont="1" applyFill="1" applyAlignment="1" applyProtection="1">
      <alignment horizontal="center"/>
    </xf>
    <xf numFmtId="0" fontId="18" fillId="0" borderId="0" xfId="0" applyFont="1" applyAlignment="1">
      <alignment vertical="center"/>
    </xf>
    <xf numFmtId="0" fontId="18" fillId="0" borderId="9" xfId="0" applyFont="1" applyBorder="1"/>
    <xf numFmtId="2" fontId="0" fillId="0" borderId="9" xfId="0" applyNumberFormat="1" applyBorder="1"/>
    <xf numFmtId="2" fontId="0" fillId="0" borderId="0" xfId="0" applyNumberFormat="1" applyFill="1" applyProtection="1"/>
    <xf numFmtId="2" fontId="18" fillId="0" borderId="9" xfId="0" applyNumberFormat="1" applyFont="1" applyBorder="1"/>
    <xf numFmtId="0" fontId="0" fillId="0" borderId="9" xfId="0" applyFill="1" applyBorder="1"/>
    <xf numFmtId="165" fontId="0" fillId="0" borderId="0" xfId="42" applyNumberFormat="1" applyFont="1" applyFill="1" applyAlignment="1" applyProtection="1">
      <alignment horizontal="left" indent="1"/>
    </xf>
    <xf numFmtId="0" fontId="24" fillId="17" borderId="0" xfId="0" applyFont="1" applyFill="1"/>
    <xf numFmtId="0" fontId="24" fillId="17" borderId="0" xfId="0" applyFont="1" applyFill="1" applyAlignment="1">
      <alignment horizontal="center"/>
    </xf>
    <xf numFmtId="0" fontId="25" fillId="18" borderId="0" xfId="0" applyFont="1" applyFill="1"/>
    <xf numFmtId="0" fontId="26" fillId="17" borderId="0" xfId="0" applyFont="1" applyFill="1"/>
    <xf numFmtId="0" fontId="28" fillId="19" borderId="0" xfId="0" applyFont="1" applyFill="1" applyBorder="1"/>
    <xf numFmtId="0" fontId="29" fillId="19" borderId="0" xfId="0" applyFont="1" applyFill="1" applyBorder="1"/>
    <xf numFmtId="0" fontId="24" fillId="19" borderId="0" xfId="0" applyFont="1" applyFill="1" applyBorder="1"/>
    <xf numFmtId="0" fontId="31" fillId="17" borderId="0" xfId="0" applyFont="1" applyFill="1" applyBorder="1" applyAlignment="1">
      <alignment horizontal="center" vertical="center"/>
    </xf>
    <xf numFmtId="0" fontId="32" fillId="17" borderId="0" xfId="0" applyFont="1" applyFill="1"/>
    <xf numFmtId="0" fontId="27" fillId="17" borderId="0" xfId="0" applyFont="1" applyFill="1" applyAlignment="1">
      <alignment horizontal="right"/>
    </xf>
    <xf numFmtId="0" fontId="33" fillId="17" borderId="0" xfId="0" applyFont="1" applyFill="1" applyAlignment="1">
      <alignment horizontal="center"/>
    </xf>
    <xf numFmtId="0" fontId="34" fillId="17" borderId="0" xfId="0" applyFont="1" applyFill="1" applyAlignment="1">
      <alignment horizontal="center"/>
    </xf>
    <xf numFmtId="0" fontId="35" fillId="17" borderId="0" xfId="0" applyFont="1" applyFill="1"/>
    <xf numFmtId="0" fontId="30" fillId="17" borderId="0" xfId="0" applyFont="1" applyFill="1" applyBorder="1" applyAlignment="1">
      <alignment vertical="center" wrapText="1"/>
    </xf>
    <xf numFmtId="0" fontId="43" fillId="20" borderId="0" xfId="0" applyFont="1" applyFill="1" applyProtection="1"/>
    <xf numFmtId="0" fontId="44" fillId="20" borderId="0" xfId="0" applyFont="1" applyFill="1" applyProtection="1"/>
    <xf numFmtId="0" fontId="47" fillId="18" borderId="0" xfId="0" applyFont="1" applyFill="1" applyProtection="1"/>
    <xf numFmtId="0" fontId="46" fillId="22" borderId="9" xfId="0" applyFont="1" applyFill="1" applyBorder="1" applyAlignment="1" applyProtection="1">
      <alignment horizontal="right"/>
    </xf>
    <xf numFmtId="0" fontId="25" fillId="22" borderId="0" xfId="0" applyFont="1" applyFill="1" applyProtection="1"/>
    <xf numFmtId="0" fontId="45" fillId="21" borderId="0" xfId="0" applyFont="1" applyFill="1" applyBorder="1" applyAlignment="1" applyProtection="1">
      <alignment horizontal="center"/>
    </xf>
    <xf numFmtId="0" fontId="24" fillId="22" borderId="0" xfId="0" applyFont="1" applyFill="1" applyProtection="1"/>
    <xf numFmtId="0" fontId="25" fillId="18" borderId="0" xfId="0" applyFont="1" applyFill="1" applyProtection="1"/>
    <xf numFmtId="0" fontId="24" fillId="18" borderId="0" xfId="0" applyFont="1" applyFill="1" applyProtection="1"/>
    <xf numFmtId="0" fontId="25" fillId="18" borderId="0" xfId="0" applyFont="1" applyFill="1" applyProtection="1">
      <protection locked="0"/>
    </xf>
    <xf numFmtId="0" fontId="25" fillId="18" borderId="0" xfId="0" applyFont="1" applyFill="1" applyBorder="1" applyProtection="1"/>
    <xf numFmtId="2" fontId="25" fillId="18" borderId="0" xfId="0" applyNumberFormat="1" applyFont="1" applyFill="1" applyProtection="1"/>
    <xf numFmtId="2" fontId="25" fillId="23" borderId="9" xfId="0" applyNumberFormat="1" applyFont="1" applyFill="1" applyBorder="1" applyProtection="1"/>
    <xf numFmtId="0" fontId="46" fillId="24" borderId="11" xfId="0" applyFont="1" applyFill="1" applyBorder="1" applyAlignment="1" applyProtection="1">
      <alignment wrapText="1"/>
    </xf>
    <xf numFmtId="0" fontId="25" fillId="23" borderId="9" xfId="0" applyFont="1" applyFill="1" applyBorder="1" applyProtection="1"/>
    <xf numFmtId="2" fontId="25" fillId="16" borderId="9" xfId="0" applyNumberFormat="1" applyFont="1" applyFill="1" applyBorder="1" applyAlignment="1" applyProtection="1">
      <alignment horizontal="center"/>
      <protection locked="0"/>
    </xf>
    <xf numFmtId="2" fontId="25" fillId="16" borderId="13" xfId="0" applyNumberFormat="1" applyFont="1" applyFill="1" applyBorder="1" applyAlignment="1" applyProtection="1">
      <alignment horizontal="center"/>
      <protection locked="0"/>
    </xf>
    <xf numFmtId="0" fontId="25" fillId="16" borderId="9" xfId="0" applyFont="1" applyFill="1" applyBorder="1" applyProtection="1">
      <protection locked="0"/>
    </xf>
    <xf numFmtId="2" fontId="25" fillId="23" borderId="15" xfId="0" applyNumberFormat="1" applyFont="1" applyFill="1" applyBorder="1" applyAlignment="1" applyProtection="1">
      <alignment horizontal="center"/>
    </xf>
    <xf numFmtId="0" fontId="46" fillId="22" borderId="13" xfId="0" applyFont="1" applyFill="1" applyBorder="1" applyAlignment="1" applyProtection="1">
      <alignment horizontal="right"/>
    </xf>
    <xf numFmtId="0" fontId="46" fillId="22" borderId="14" xfId="0" applyFont="1" applyFill="1" applyBorder="1" applyAlignment="1" applyProtection="1">
      <alignment horizontal="right"/>
    </xf>
    <xf numFmtId="0" fontId="49" fillId="18" borderId="0" xfId="0" applyFont="1" applyFill="1" applyProtection="1"/>
    <xf numFmtId="0" fontId="18" fillId="0" borderId="13" xfId="0" applyFont="1" applyBorder="1"/>
    <xf numFmtId="0" fontId="0" fillId="0" borderId="19" xfId="0" applyFill="1" applyBorder="1"/>
    <xf numFmtId="0" fontId="0" fillId="0" borderId="19" xfId="0" applyBorder="1"/>
    <xf numFmtId="0" fontId="18" fillId="0" borderId="0" xfId="0" applyFont="1"/>
    <xf numFmtId="0" fontId="46" fillId="22" borderId="0" xfId="0" applyFont="1" applyFill="1" applyBorder="1" applyAlignment="1" applyProtection="1"/>
    <xf numFmtId="0" fontId="0" fillId="0" borderId="9" xfId="0" applyBorder="1" applyAlignment="1">
      <alignment horizontal="center" vertical="center"/>
    </xf>
    <xf numFmtId="0" fontId="53" fillId="22" borderId="0" xfId="0" applyFont="1" applyFill="1" applyBorder="1" applyAlignment="1" applyProtection="1"/>
    <xf numFmtId="0" fontId="46" fillId="22" borderId="0" xfId="0" applyFont="1" applyFill="1" applyBorder="1" applyAlignment="1" applyProtection="1">
      <alignment horizontal="left"/>
    </xf>
    <xf numFmtId="2" fontId="25" fillId="0" borderId="9" xfId="0" applyNumberFormat="1" applyFont="1" applyFill="1" applyBorder="1" applyAlignment="1" applyProtection="1">
      <alignment horizontal="center"/>
      <protection locked="0"/>
    </xf>
    <xf numFmtId="2" fontId="24" fillId="25" borderId="9" xfId="0" applyNumberFormat="1" applyFont="1" applyFill="1" applyBorder="1" applyAlignment="1" applyProtection="1">
      <alignment horizontal="center"/>
      <protection locked="0"/>
    </xf>
    <xf numFmtId="0" fontId="18" fillId="0" borderId="9" xfId="0" applyFont="1" applyBorder="1" applyAlignment="1">
      <alignment horizontal="right"/>
    </xf>
    <xf numFmtId="2" fontId="22" fillId="0" borderId="9" xfId="0" applyNumberFormat="1" applyFont="1" applyBorder="1" applyAlignment="1">
      <alignment horizontal="center"/>
    </xf>
    <xf numFmtId="2" fontId="0" fillId="0" borderId="9" xfId="0" applyNumberFormat="1" applyFill="1" applyBorder="1"/>
    <xf numFmtId="0" fontId="0" fillId="0" borderId="9" xfId="0" applyFont="1" applyFill="1" applyBorder="1"/>
    <xf numFmtId="0" fontId="18" fillId="0" borderId="9" xfId="0" applyFont="1" applyBorder="1" applyAlignment="1">
      <alignment horizontal="center"/>
    </xf>
    <xf numFmtId="0" fontId="25" fillId="18" borderId="0" xfId="0" applyFont="1" applyFill="1" applyAlignment="1" applyProtection="1">
      <alignment horizontal="center"/>
    </xf>
    <xf numFmtId="0" fontId="24" fillId="23" borderId="0" xfId="0" applyFont="1" applyFill="1" applyProtection="1"/>
    <xf numFmtId="0" fontId="25" fillId="23" borderId="0" xfId="0" applyFont="1" applyFill="1" applyProtection="1"/>
    <xf numFmtId="0" fontId="25" fillId="23" borderId="0" xfId="0" applyFont="1" applyFill="1" applyAlignment="1" applyProtection="1">
      <alignment horizontal="center"/>
    </xf>
    <xf numFmtId="0" fontId="46" fillId="22" borderId="0" xfId="0" applyFont="1" applyFill="1" applyProtection="1"/>
    <xf numFmtId="0" fontId="0" fillId="0" borderId="18" xfId="0" applyFill="1" applyBorder="1"/>
    <xf numFmtId="2" fontId="0" fillId="0" borderId="18" xfId="0" applyNumberFormat="1" applyFill="1" applyBorder="1"/>
    <xf numFmtId="2" fontId="24" fillId="23" borderId="0" xfId="0" applyNumberFormat="1" applyFont="1" applyFill="1" applyProtection="1"/>
    <xf numFmtId="2" fontId="24" fillId="23" borderId="0" xfId="0" applyNumberFormat="1" applyFont="1" applyFill="1" applyAlignment="1" applyProtection="1">
      <alignment horizontal="right"/>
    </xf>
    <xf numFmtId="0" fontId="0" fillId="23" borderId="0" xfId="0" applyFill="1"/>
    <xf numFmtId="2" fontId="0" fillId="23" borderId="9" xfId="0" applyNumberFormat="1" applyFill="1" applyBorder="1"/>
    <xf numFmtId="2" fontId="19" fillId="23" borderId="0" xfId="0" applyNumberFormat="1" applyFont="1" applyFill="1"/>
    <xf numFmtId="0" fontId="47" fillId="18" borderId="0" xfId="0" applyFont="1" applyFill="1" applyBorder="1" applyAlignment="1" applyProtection="1"/>
    <xf numFmtId="0" fontId="46" fillId="22" borderId="0" xfId="0" applyFont="1" applyFill="1" applyAlignment="1" applyProtection="1">
      <alignment horizontal="right"/>
    </xf>
    <xf numFmtId="0" fontId="46" fillId="22" borderId="0" xfId="0" applyFont="1" applyFill="1" applyBorder="1" applyAlignment="1" applyProtection="1">
      <alignment horizontal="right"/>
    </xf>
    <xf numFmtId="2" fontId="25" fillId="0" borderId="22" xfId="0" applyNumberFormat="1" applyFont="1" applyFill="1" applyBorder="1" applyAlignment="1" applyProtection="1">
      <alignment horizontal="center"/>
      <protection locked="0"/>
    </xf>
    <xf numFmtId="0" fontId="47" fillId="18" borderId="0" xfId="0" applyFont="1" applyFill="1" applyProtection="1">
      <protection locked="0"/>
    </xf>
    <xf numFmtId="0" fontId="18" fillId="0" borderId="9" xfId="0" applyFont="1" applyBorder="1" applyAlignment="1">
      <alignment vertical="center"/>
    </xf>
    <xf numFmtId="2" fontId="25" fillId="0" borderId="13" xfId="0" applyNumberFormat="1" applyFont="1" applyFill="1" applyBorder="1" applyAlignment="1" applyProtection="1">
      <alignment horizontal="center"/>
      <protection locked="0"/>
    </xf>
    <xf numFmtId="0" fontId="18" fillId="23" borderId="0" xfId="0" applyFont="1" applyFill="1" applyBorder="1"/>
    <xf numFmtId="0" fontId="55" fillId="20" borderId="0" xfId="0" applyFont="1" applyFill="1" applyProtection="1"/>
    <xf numFmtId="9" fontId="25" fillId="16" borderId="9" xfId="41" applyFont="1" applyFill="1" applyBorder="1" applyAlignment="1" applyProtection="1">
      <alignment horizontal="center"/>
    </xf>
    <xf numFmtId="0" fontId="18" fillId="23" borderId="0" xfId="0" applyFont="1" applyFill="1" applyBorder="1" applyAlignment="1">
      <alignment horizontal="left"/>
    </xf>
    <xf numFmtId="0" fontId="45" fillId="26" borderId="10" xfId="0" applyFont="1" applyFill="1" applyBorder="1" applyAlignment="1" applyProtection="1">
      <alignment horizontal="right"/>
    </xf>
    <xf numFmtId="164" fontId="45" fillId="26" borderId="10" xfId="41" applyNumberFormat="1" applyFont="1" applyFill="1" applyBorder="1" applyAlignment="1" applyProtection="1">
      <alignment horizontal="left"/>
    </xf>
    <xf numFmtId="2" fontId="45" fillId="26" borderId="10" xfId="0" applyNumberFormat="1" applyFont="1" applyFill="1" applyBorder="1" applyAlignment="1" applyProtection="1">
      <alignment horizontal="left"/>
    </xf>
    <xf numFmtId="2" fontId="46" fillId="22" borderId="0" xfId="0" applyNumberFormat="1" applyFont="1" applyFill="1" applyBorder="1" applyAlignment="1" applyProtection="1">
      <alignment horizontal="right"/>
      <protection locked="0"/>
    </xf>
    <xf numFmtId="0" fontId="58" fillId="17" borderId="0" xfId="0" applyFont="1" applyFill="1" applyAlignment="1">
      <alignment horizontal="right"/>
    </xf>
    <xf numFmtId="0" fontId="38" fillId="17" borderId="0" xfId="0" applyFont="1" applyFill="1" applyBorder="1" applyAlignment="1">
      <alignment vertical="top"/>
    </xf>
    <xf numFmtId="0" fontId="46" fillId="23" borderId="9" xfId="0" applyFont="1" applyFill="1" applyBorder="1" applyAlignment="1" applyProtection="1">
      <alignment horizontal="center"/>
    </xf>
    <xf numFmtId="0" fontId="25" fillId="16" borderId="16" xfId="0" applyFont="1" applyFill="1" applyBorder="1" applyAlignment="1" applyProtection="1">
      <protection locked="0"/>
    </xf>
    <xf numFmtId="0" fontId="46" fillId="24" borderId="23" xfId="0" applyFont="1" applyFill="1" applyBorder="1" applyAlignment="1" applyProtection="1">
      <alignment wrapText="1"/>
    </xf>
    <xf numFmtId="0" fontId="60" fillId="17" borderId="0" xfId="43" applyFont="1" applyFill="1" applyBorder="1" applyAlignment="1">
      <alignment horizontal="right" vertical="top"/>
    </xf>
    <xf numFmtId="0" fontId="34" fillId="17" borderId="0" xfId="0" applyFont="1" applyFill="1" applyAlignment="1">
      <alignment horizontal="center"/>
    </xf>
    <xf numFmtId="0" fontId="40" fillId="17" borderId="0" xfId="0" applyFont="1" applyFill="1" applyBorder="1" applyAlignment="1">
      <alignment horizontal="justify" vertical="center" wrapText="1"/>
    </xf>
    <xf numFmtId="0" fontId="42" fillId="20" borderId="16" xfId="0" applyFont="1" applyFill="1" applyBorder="1" applyAlignment="1">
      <alignment horizontal="center" vertical="center" wrapText="1"/>
    </xf>
    <xf numFmtId="0" fontId="42" fillId="20" borderId="10" xfId="0" applyFont="1" applyFill="1" applyBorder="1" applyAlignment="1">
      <alignment horizontal="center" vertical="center" wrapText="1"/>
    </xf>
    <xf numFmtId="0" fontId="42" fillId="20" borderId="12" xfId="0" applyFont="1" applyFill="1" applyBorder="1" applyAlignment="1">
      <alignment horizontal="center" vertical="center" wrapText="1"/>
    </xf>
    <xf numFmtId="0" fontId="36" fillId="17" borderId="0" xfId="0" applyFont="1" applyFill="1" applyBorder="1" applyAlignment="1">
      <alignment horizontal="justify" vertical="top" wrapText="1"/>
    </xf>
    <xf numFmtId="0" fontId="38" fillId="17" borderId="0" xfId="0" applyFont="1" applyFill="1" applyBorder="1" applyAlignment="1">
      <alignment horizontal="justify" vertical="top" wrapText="1"/>
    </xf>
    <xf numFmtId="0" fontId="52" fillId="24" borderId="20" xfId="0" applyFont="1" applyFill="1" applyBorder="1" applyAlignment="1" applyProtection="1">
      <alignment horizontal="center" wrapText="1"/>
    </xf>
    <xf numFmtId="0" fontId="52" fillId="24" borderId="21" xfId="0" applyFont="1" applyFill="1" applyBorder="1" applyAlignment="1" applyProtection="1">
      <alignment horizontal="center" wrapText="1"/>
    </xf>
    <xf numFmtId="0" fontId="46" fillId="24" borderId="20" xfId="0" applyFont="1" applyFill="1" applyBorder="1" applyAlignment="1" applyProtection="1">
      <alignment horizontal="center" wrapText="1"/>
    </xf>
    <xf numFmtId="0" fontId="46" fillId="24" borderId="21" xfId="0" applyFont="1" applyFill="1" applyBorder="1" applyAlignment="1" applyProtection="1">
      <alignment horizontal="center" wrapText="1"/>
    </xf>
    <xf numFmtId="2" fontId="25" fillId="16" borderId="16" xfId="0" applyNumberFormat="1" applyFont="1" applyFill="1" applyBorder="1" applyAlignment="1" applyProtection="1">
      <alignment horizontal="center"/>
      <protection locked="0"/>
    </xf>
    <xf numFmtId="2" fontId="25" fillId="16" borderId="12" xfId="0" applyNumberFormat="1" applyFont="1" applyFill="1" applyBorder="1" applyAlignment="1" applyProtection="1">
      <alignment horizontal="center"/>
      <protection locked="0"/>
    </xf>
    <xf numFmtId="0" fontId="46" fillId="23" borderId="9" xfId="0" applyFont="1" applyFill="1" applyBorder="1" applyAlignment="1" applyProtection="1">
      <alignment horizontal="center"/>
    </xf>
    <xf numFmtId="14" fontId="25" fillId="16" borderId="9" xfId="0" applyNumberFormat="1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 wrapText="1"/>
    </xf>
    <xf numFmtId="0" fontId="46" fillId="24" borderId="17" xfId="0" applyFont="1" applyFill="1" applyBorder="1" applyAlignment="1" applyProtection="1">
      <alignment horizontal="center" wrapText="1"/>
    </xf>
    <xf numFmtId="0" fontId="52" fillId="24" borderId="11" xfId="0" applyFont="1" applyFill="1" applyBorder="1" applyAlignment="1" applyProtection="1">
      <alignment horizontal="center" wrapText="1"/>
    </xf>
    <xf numFmtId="0" fontId="18" fillId="0" borderId="16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0" fillId="22" borderId="16" xfId="0" applyFill="1" applyBorder="1" applyAlignment="1">
      <alignment horizontal="center"/>
    </xf>
    <xf numFmtId="0" fontId="0" fillId="22" borderId="10" xfId="0" applyFill="1" applyBorder="1" applyAlignment="1">
      <alignment horizontal="center"/>
    </xf>
    <xf numFmtId="0" fontId="0" fillId="22" borderId="12" xfId="0" applyFill="1" applyBorder="1" applyAlignment="1">
      <alignment horizontal="center"/>
    </xf>
    <xf numFmtId="0" fontId="18" fillId="22" borderId="16" xfId="0" applyFont="1" applyFill="1" applyBorder="1" applyAlignment="1">
      <alignment horizontal="center"/>
    </xf>
    <xf numFmtId="0" fontId="18" fillId="22" borderId="12" xfId="0" applyFont="1" applyFill="1" applyBorder="1" applyAlignment="1">
      <alignment horizontal="center"/>
    </xf>
    <xf numFmtId="0" fontId="18" fillId="22" borderId="10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5" fillId="16" borderId="9" xfId="0" applyFont="1" applyFill="1" applyBorder="1" applyAlignment="1" applyProtection="1">
      <alignment horizontal="center"/>
      <protection locked="0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Lien hypertexte" xfId="43" builtinId="8"/>
    <cellStyle name="Milliers" xfId="42" builtinId="3"/>
    <cellStyle name="Neutre" xfId="30" builtinId="28" customBuiltin="1"/>
    <cellStyle name="Normal" xfId="0" builtinId="0"/>
    <cellStyle name="Pourcentage" xfId="41" builtinId="5"/>
    <cellStyle name="Satisfaisant" xfId="31" builtinId="26" customBuiltin="1"/>
    <cellStyle name="Sortie" xfId="32" builtinId="21" customBuiltin="1"/>
    <cellStyle name="Texte explicatif" xfId="33" builtinId="53" customBuiltin="1"/>
    <cellStyle name="Titre 1" xfId="34" xr:uid="{00000000-0005-0000-0000-000023000000}"/>
    <cellStyle name="Titre 1" xfId="35" builtinId="16" customBuiltin="1"/>
    <cellStyle name="Titre 2" xfId="36" builtinId="17" customBuiltin="1"/>
    <cellStyle name="Titre 3" xfId="37" builtinId="18" customBuiltin="1"/>
    <cellStyle name="Titre 4" xfId="38" builtinId="19" customBuiltin="1"/>
    <cellStyle name="Total" xfId="39" builtinId="25" customBuiltin="1"/>
    <cellStyle name="Vérification" xfId="40" builtinId="23" customBuiltin="1"/>
  </cellStyles>
  <dxfs count="34">
    <dxf>
      <fill>
        <patternFill>
          <bgColor theme="0"/>
        </patternFill>
      </fill>
    </dxf>
    <dxf>
      <font>
        <color rgb="FFEAF7C0"/>
      </font>
      <fill>
        <patternFill>
          <bgColor rgb="FFEAF7C0"/>
        </patternFill>
      </fill>
      <border>
        <left/>
        <right/>
        <top/>
        <bottom/>
        <vertical/>
        <horizontal/>
      </border>
    </dxf>
    <dxf>
      <font>
        <color rgb="FFEAF7C0"/>
      </font>
      <fill>
        <patternFill>
          <bgColor rgb="FFEAF7C0"/>
        </patternFill>
      </fill>
      <border>
        <left/>
        <right/>
        <top/>
        <bottom/>
        <vertical/>
        <horizontal/>
      </border>
    </dxf>
    <dxf>
      <font>
        <color rgb="FFEAF7C0"/>
      </font>
      <fill>
        <patternFill>
          <bgColor rgb="FFEAF7C0"/>
        </patternFill>
      </fill>
      <border>
        <left/>
        <right/>
        <top/>
        <bottom/>
        <vertical/>
        <horizontal/>
      </border>
    </dxf>
    <dxf>
      <font>
        <strike val="0"/>
        <color rgb="FFEAF7C0"/>
      </font>
      <fill>
        <patternFill>
          <fgColor rgb="FFEAF7C0"/>
          <bgColor rgb="FFEAF7C0"/>
        </patternFill>
      </fill>
      <border>
        <left/>
        <right/>
        <top/>
        <bottom/>
      </border>
    </dxf>
    <dxf>
      <font>
        <color rgb="FFEAF7C0"/>
      </font>
      <fill>
        <patternFill patternType="solid">
          <bgColor rgb="FFEAF7C0"/>
        </patternFill>
      </fill>
      <border>
        <left/>
        <right/>
        <top/>
        <bottom/>
      </border>
    </dxf>
    <dxf>
      <fill>
        <patternFill>
          <bgColor rgb="FF9E9F87"/>
        </patternFill>
      </fill>
    </dxf>
    <dxf>
      <font>
        <color theme="0"/>
      </font>
      <fill>
        <patternFill>
          <bgColor rgb="FF005437"/>
        </patternFill>
      </fill>
    </dxf>
    <dxf>
      <font>
        <color theme="0"/>
      </font>
      <fill>
        <patternFill>
          <bgColor rgb="FF2B8A5C"/>
        </patternFill>
      </fill>
    </dxf>
    <dxf>
      <font>
        <color theme="0"/>
      </font>
      <fill>
        <patternFill>
          <bgColor rgb="FF888D7B"/>
        </patternFill>
      </fill>
    </dxf>
    <dxf>
      <font>
        <color auto="1"/>
      </font>
      <fill>
        <patternFill>
          <bgColor rgb="FF8FB37E"/>
        </patternFill>
      </fill>
    </dxf>
    <dxf>
      <font>
        <color theme="0"/>
      </font>
      <fill>
        <patternFill>
          <bgColor rgb="FF9E9E9E"/>
        </patternFill>
      </fill>
    </dxf>
    <dxf>
      <font>
        <color theme="0"/>
      </font>
      <fill>
        <patternFill>
          <bgColor rgb="FF182545"/>
        </patternFill>
      </fill>
    </dxf>
    <dxf>
      <font>
        <color theme="0"/>
      </font>
      <fill>
        <patternFill>
          <bgColor rgb="FF4E6376"/>
        </patternFill>
      </fill>
    </dxf>
    <dxf>
      <font>
        <color theme="0"/>
      </font>
      <fill>
        <patternFill>
          <bgColor rgb="FF385D6E"/>
        </patternFill>
      </fill>
    </dxf>
    <dxf>
      <font>
        <color theme="0"/>
      </font>
      <fill>
        <patternFill>
          <bgColor rgb="FF225F78"/>
        </patternFill>
      </fill>
    </dxf>
    <dxf>
      <font>
        <color theme="0"/>
      </font>
      <fill>
        <patternFill>
          <bgColor rgb="FF423429"/>
        </patternFill>
      </fill>
    </dxf>
    <dxf>
      <font>
        <color theme="0"/>
      </font>
      <fill>
        <patternFill>
          <bgColor rgb="FF735E4D"/>
        </patternFill>
      </fill>
    </dxf>
    <dxf>
      <font>
        <color theme="0"/>
      </font>
      <fill>
        <patternFill>
          <bgColor rgb="FF682F28"/>
        </patternFill>
      </fill>
    </dxf>
    <dxf>
      <font>
        <color theme="0"/>
      </font>
      <fill>
        <patternFill>
          <bgColor rgb="FF850606"/>
        </patternFill>
      </fill>
    </dxf>
    <dxf>
      <fill>
        <patternFill>
          <bgColor rgb="FFCD7D60"/>
        </patternFill>
      </fill>
    </dxf>
    <dxf>
      <fill>
        <patternFill>
          <bgColor rgb="FFD5D5D5"/>
        </patternFill>
      </fill>
    </dxf>
    <dxf>
      <fill>
        <patternFill>
          <bgColor rgb="FFE0CDA9"/>
        </patternFill>
      </fill>
    </dxf>
    <dxf>
      <fill>
        <patternFill>
          <bgColor rgb="FFE8DCC4"/>
        </patternFill>
      </fill>
    </dxf>
    <dxf>
      <fill>
        <patternFill>
          <bgColor rgb="FFFFEFB5"/>
        </patternFill>
      </fill>
    </dxf>
    <dxf>
      <font>
        <color rgb="FFEAF7C0"/>
      </font>
      <fill>
        <patternFill>
          <bgColor rgb="FFEAF7C0"/>
        </patternFill>
      </fill>
      <border>
        <left/>
        <right/>
        <top/>
        <bottom/>
      </border>
    </dxf>
    <dxf>
      <fill>
        <patternFill>
          <bgColor rgb="FF92D050"/>
        </patternFill>
      </fill>
    </dxf>
    <dxf>
      <font>
        <color rgb="FFEAF7C0"/>
      </font>
      <fill>
        <patternFill>
          <fgColor rgb="FFEAF7C0"/>
          <bgColor rgb="FFEAF7C0"/>
        </patternFill>
      </fill>
      <border>
        <left/>
        <right/>
        <top style="thin">
          <color auto="1"/>
        </top>
        <bottom/>
      </border>
    </dxf>
    <dxf>
      <font>
        <color rgb="FFEAF7C0"/>
      </font>
      <fill>
        <patternFill>
          <bgColor rgb="FFEAF7C0"/>
        </patternFill>
      </fill>
    </dxf>
    <dxf>
      <fill>
        <patternFill>
          <bgColor rgb="FFFFFF00"/>
        </patternFill>
      </fill>
    </dxf>
    <dxf>
      <font>
        <strike val="0"/>
        <color rgb="FFEAF7C0"/>
      </font>
      <fill>
        <patternFill>
          <fgColor rgb="FFEAF7C0"/>
          <bgColor rgb="FFEAF7C0"/>
        </patternFill>
      </fill>
      <border>
        <left/>
        <right/>
        <top/>
        <bottom/>
      </border>
    </dxf>
    <dxf>
      <font>
        <color auto="1"/>
      </font>
      <fill>
        <patternFill>
          <bgColor rgb="FFEAF7C0"/>
        </patternFill>
      </fill>
    </dxf>
    <dxf>
      <font>
        <color rgb="FFEAF7C0"/>
      </font>
      <fill>
        <patternFill>
          <bgColor rgb="FFEAF7C0"/>
        </patternFill>
      </fill>
      <border>
        <left/>
        <right/>
        <top style="thin">
          <color indexed="64"/>
        </top>
        <bottom/>
      </border>
    </dxf>
    <dxf>
      <font>
        <color rgb="FFEAF7C0"/>
      </font>
      <fill>
        <patternFill>
          <bgColor rgb="FFEAF7C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226D2D"/>
      <color rgb="FFDCF9FF"/>
      <color rgb="FFEAF7C0"/>
      <color rgb="FFC4E28E"/>
      <color rgb="FFFFEFB5"/>
      <color rgb="FFE8DCC4"/>
      <color rgb="FFE0CDA9"/>
      <color rgb="FFD5D5D5"/>
      <color rgb="FFCD7D60"/>
      <color rgb="FF85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2942773</xdr:colOff>
      <xdr:row>3</xdr:row>
      <xdr:rowOff>10888</xdr:rowOff>
    </xdr:from>
    <xdr:to>
      <xdr:col>2</xdr:col>
      <xdr:colOff>4619173</xdr:colOff>
      <xdr:row>10</xdr:row>
      <xdr:rowOff>36288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4344" y="636817"/>
          <a:ext cx="1676400" cy="165825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12</xdr:col>
      <xdr:colOff>0</xdr:colOff>
      <xdr:row>33</xdr:row>
      <xdr:rowOff>130629</xdr:rowOff>
    </xdr:to>
    <xdr:sp macro="" textlink="">
      <xdr:nvSpPr>
        <xdr:cNvPr id="1027" name="AutoShape 3" descr="Service des énergies Logo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2163425" y="8648700"/>
          <a:ext cx="38100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142876</xdr:rowOff>
    </xdr:to>
    <xdr:sp macro="" textlink="">
      <xdr:nvSpPr>
        <xdr:cNvPr id="1028" name="imi" descr="Cerema | Territoire engagé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9591675" y="1097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1143000</xdr:colOff>
      <xdr:row>31</xdr:row>
      <xdr:rowOff>299359</xdr:rowOff>
    </xdr:from>
    <xdr:to>
      <xdr:col>2</xdr:col>
      <xdr:colOff>2223848</xdr:colOff>
      <xdr:row>37</xdr:row>
      <xdr:rowOff>78055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30836DD-0605-4B0B-B2A4-A28CBB1C4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9593038"/>
          <a:ext cx="2264669" cy="126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rvice-public.pf/sde/la-reglementation-energetique-des-batiments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E39"/>
  <sheetViews>
    <sheetView tabSelected="1" zoomScale="70" zoomScaleNormal="70" workbookViewId="0">
      <selection activeCell="D25" sqref="D25"/>
    </sheetView>
  </sheetViews>
  <sheetFormatPr baseColWidth="10" defaultRowHeight="12.75" x14ac:dyDescent="0.2"/>
  <cols>
    <col min="1" max="1" width="15.7109375" customWidth="1"/>
    <col min="2" max="2" width="17.7109375" customWidth="1"/>
    <col min="3" max="3" width="113" customWidth="1"/>
    <col min="4" max="4" width="17.7109375" customWidth="1"/>
    <col min="5" max="5" width="15.7109375" customWidth="1"/>
  </cols>
  <sheetData>
    <row r="1" spans="1:5" x14ac:dyDescent="0.2">
      <c r="A1" s="14"/>
      <c r="B1" s="14"/>
      <c r="C1" s="15"/>
      <c r="D1" s="14"/>
      <c r="E1" s="14"/>
    </row>
    <row r="2" spans="1:5" ht="23.25" x14ac:dyDescent="0.35">
      <c r="A2" s="14"/>
      <c r="B2" s="98" t="s">
        <v>44</v>
      </c>
      <c r="C2" s="98"/>
      <c r="D2" s="98"/>
      <c r="E2" s="14"/>
    </row>
    <row r="3" spans="1:5" x14ac:dyDescent="0.2">
      <c r="A3" s="14"/>
      <c r="B3" s="14"/>
      <c r="C3" s="15"/>
      <c r="D3" s="14"/>
      <c r="E3" s="14"/>
    </row>
    <row r="4" spans="1:5" x14ac:dyDescent="0.2">
      <c r="A4" s="14"/>
      <c r="B4" s="14"/>
      <c r="C4" s="14"/>
      <c r="D4" s="14"/>
      <c r="E4" s="14"/>
    </row>
    <row r="5" spans="1:5" x14ac:dyDescent="0.2">
      <c r="A5" s="14"/>
      <c r="B5" s="16"/>
      <c r="C5" s="16"/>
      <c r="D5" s="16"/>
      <c r="E5" s="16"/>
    </row>
    <row r="6" spans="1:5" ht="25.5" x14ac:dyDescent="0.35">
      <c r="A6" s="17"/>
      <c r="B6" s="16"/>
      <c r="C6" s="16"/>
      <c r="D6" s="16"/>
      <c r="E6" s="16"/>
    </row>
    <row r="7" spans="1:5" ht="25.5" x14ac:dyDescent="0.35">
      <c r="A7" s="17"/>
      <c r="B7" s="16"/>
      <c r="C7" s="16"/>
      <c r="D7" s="16"/>
      <c r="E7" s="16"/>
    </row>
    <row r="8" spans="1:5" ht="25.5" x14ac:dyDescent="0.35">
      <c r="A8" s="17"/>
      <c r="B8" s="16"/>
      <c r="C8" s="16"/>
      <c r="D8" s="16"/>
      <c r="E8" s="16"/>
    </row>
    <row r="9" spans="1:5" x14ac:dyDescent="0.2">
      <c r="A9" s="14"/>
      <c r="B9" s="16"/>
      <c r="C9" s="16"/>
      <c r="D9" s="16"/>
      <c r="E9" s="16"/>
    </row>
    <row r="10" spans="1:5" x14ac:dyDescent="0.2">
      <c r="A10" s="14"/>
      <c r="B10" s="16"/>
      <c r="C10" s="16"/>
      <c r="D10" s="16"/>
      <c r="E10" s="16"/>
    </row>
    <row r="11" spans="1:5" x14ac:dyDescent="0.2">
      <c r="A11" s="14"/>
      <c r="B11" s="14"/>
      <c r="C11" s="14"/>
      <c r="D11" s="14"/>
      <c r="E11" s="14"/>
    </row>
    <row r="12" spans="1:5" ht="23.25" x14ac:dyDescent="0.35">
      <c r="A12" s="14"/>
      <c r="B12" s="14"/>
      <c r="C12" s="25" t="s">
        <v>57</v>
      </c>
      <c r="D12" s="14"/>
      <c r="E12" s="14"/>
    </row>
    <row r="13" spans="1:5" ht="25.5" x14ac:dyDescent="0.35">
      <c r="A13" s="14"/>
      <c r="B13" s="17"/>
      <c r="C13" s="17"/>
      <c r="D13" s="14"/>
      <c r="E13" s="14"/>
    </row>
    <row r="14" spans="1:5" ht="19.5" customHeight="1" x14ac:dyDescent="0.35">
      <c r="A14" s="14"/>
      <c r="B14" s="17"/>
      <c r="C14" s="24" t="s">
        <v>58</v>
      </c>
      <c r="D14" s="14"/>
      <c r="E14" s="14"/>
    </row>
    <row r="15" spans="1:5" ht="19.5" customHeight="1" x14ac:dyDescent="0.35">
      <c r="A15" s="14"/>
      <c r="B15" s="17"/>
      <c r="C15" s="24" t="s">
        <v>59</v>
      </c>
      <c r="D15" s="14"/>
      <c r="E15" s="14"/>
    </row>
    <row r="16" spans="1:5" ht="19.5" customHeight="1" x14ac:dyDescent="0.35">
      <c r="A16" s="14"/>
      <c r="B16" s="14"/>
      <c r="C16" s="17"/>
      <c r="D16" s="14"/>
      <c r="E16" s="14"/>
    </row>
    <row r="17" spans="1:5" ht="31.5" customHeight="1" x14ac:dyDescent="0.25">
      <c r="A17" s="14"/>
      <c r="B17" s="18"/>
      <c r="C17" s="19"/>
      <c r="D17" s="20"/>
      <c r="E17" s="14"/>
    </row>
    <row r="18" spans="1:5" ht="22.5" customHeight="1" x14ac:dyDescent="0.2">
      <c r="A18" s="14"/>
      <c r="B18" s="103" t="s">
        <v>188</v>
      </c>
      <c r="C18" s="104"/>
      <c r="D18" s="104"/>
      <c r="E18" s="14"/>
    </row>
    <row r="19" spans="1:5" ht="22.5" customHeight="1" x14ac:dyDescent="0.2">
      <c r="A19" s="14"/>
      <c r="B19" s="104"/>
      <c r="C19" s="104"/>
      <c r="D19" s="104"/>
      <c r="E19" s="14"/>
    </row>
    <row r="20" spans="1:5" ht="22.5" customHeight="1" x14ac:dyDescent="0.2">
      <c r="A20" s="14"/>
      <c r="B20" s="104"/>
      <c r="C20" s="104"/>
      <c r="D20" s="104"/>
      <c r="E20" s="14"/>
    </row>
    <row r="21" spans="1:5" ht="22.5" customHeight="1" x14ac:dyDescent="0.2">
      <c r="A21" s="14"/>
      <c r="B21" s="104"/>
      <c r="C21" s="104"/>
      <c r="D21" s="104"/>
      <c r="E21" s="14"/>
    </row>
    <row r="22" spans="1:5" ht="27" customHeight="1" x14ac:dyDescent="0.2">
      <c r="A22" s="14"/>
      <c r="B22" s="104"/>
      <c r="C22" s="104"/>
      <c r="D22" s="104"/>
      <c r="E22" s="14"/>
    </row>
    <row r="23" spans="1:5" ht="26.25" customHeight="1" x14ac:dyDescent="0.2">
      <c r="A23" s="14"/>
      <c r="B23" s="104"/>
      <c r="C23" s="104"/>
      <c r="D23" s="104"/>
      <c r="E23" s="14"/>
    </row>
    <row r="24" spans="1:5" ht="34.5" customHeight="1" x14ac:dyDescent="0.2">
      <c r="A24" s="14"/>
      <c r="B24" s="104"/>
      <c r="C24" s="104"/>
      <c r="D24" s="104"/>
      <c r="E24" s="14"/>
    </row>
    <row r="25" spans="1:5" ht="17.25" customHeight="1" x14ac:dyDescent="0.2">
      <c r="A25" s="14"/>
      <c r="B25" s="93" t="s">
        <v>190</v>
      </c>
      <c r="C25" s="93"/>
      <c r="D25" s="97" t="s">
        <v>189</v>
      </c>
      <c r="E25" s="14"/>
    </row>
    <row r="26" spans="1:5" ht="20.25" customHeight="1" x14ac:dyDescent="0.2">
      <c r="A26" s="14"/>
      <c r="B26" s="27"/>
      <c r="C26" s="27"/>
      <c r="D26" s="27"/>
      <c r="E26" s="14"/>
    </row>
    <row r="27" spans="1:5" ht="45.75" customHeight="1" x14ac:dyDescent="0.2">
      <c r="A27" s="14"/>
      <c r="B27" s="100" t="s">
        <v>56</v>
      </c>
      <c r="C27" s="101"/>
      <c r="D27" s="102"/>
      <c r="E27" s="14"/>
    </row>
    <row r="28" spans="1:5" ht="16.5" customHeight="1" x14ac:dyDescent="0.2">
      <c r="A28" s="14"/>
      <c r="B28" s="27"/>
      <c r="C28" s="27"/>
      <c r="D28" s="27"/>
      <c r="E28" s="14"/>
    </row>
    <row r="29" spans="1:5" ht="42.75" customHeight="1" x14ac:dyDescent="0.2">
      <c r="A29" s="14"/>
      <c r="B29" s="99" t="s">
        <v>60</v>
      </c>
      <c r="C29" s="99"/>
      <c r="D29" s="99"/>
      <c r="E29" s="14"/>
    </row>
    <row r="30" spans="1:5" ht="42.75" customHeight="1" x14ac:dyDescent="0.2">
      <c r="A30" s="14"/>
      <c r="B30" s="99"/>
      <c r="C30" s="99"/>
      <c r="D30" s="99"/>
      <c r="E30" s="14"/>
    </row>
    <row r="31" spans="1:5" ht="42.75" customHeight="1" x14ac:dyDescent="0.2">
      <c r="A31" s="14"/>
      <c r="B31" s="99"/>
      <c r="C31" s="99"/>
      <c r="D31" s="99"/>
      <c r="E31" s="14"/>
    </row>
    <row r="32" spans="1:5" ht="35.25" customHeight="1" x14ac:dyDescent="0.2">
      <c r="A32" s="14"/>
      <c r="B32" s="21"/>
      <c r="C32" s="21"/>
      <c r="D32" s="21"/>
      <c r="E32" s="14"/>
    </row>
    <row r="33" spans="1:5" x14ac:dyDescent="0.2">
      <c r="A33" s="14"/>
      <c r="B33" s="14"/>
      <c r="C33" s="14"/>
      <c r="D33" s="14"/>
      <c r="E33" s="14"/>
    </row>
    <row r="34" spans="1:5" x14ac:dyDescent="0.2">
      <c r="A34" s="14"/>
      <c r="B34" s="14"/>
      <c r="C34" s="22"/>
      <c r="D34" s="14"/>
      <c r="E34" s="14"/>
    </row>
    <row r="35" spans="1:5" ht="15" x14ac:dyDescent="0.25">
      <c r="A35" s="14"/>
      <c r="B35" s="26" t="s">
        <v>196</v>
      </c>
      <c r="C35" s="26"/>
      <c r="D35" s="92" t="s">
        <v>187</v>
      </c>
      <c r="E35" s="14"/>
    </row>
    <row r="36" spans="1:5" ht="26.25" customHeight="1" x14ac:dyDescent="0.25">
      <c r="A36" s="14"/>
      <c r="B36" s="26"/>
      <c r="C36" s="26"/>
      <c r="D36" s="14"/>
      <c r="E36" s="23"/>
    </row>
    <row r="37" spans="1:5" ht="14.25" customHeight="1" x14ac:dyDescent="0.25">
      <c r="A37" s="14"/>
      <c r="B37" s="26"/>
      <c r="C37" s="26"/>
      <c r="D37" s="14"/>
      <c r="E37" s="23"/>
    </row>
    <row r="38" spans="1:5" x14ac:dyDescent="0.2">
      <c r="A38" s="14"/>
      <c r="B38" s="14"/>
      <c r="C38" s="14"/>
      <c r="D38" s="14"/>
      <c r="E38" s="14"/>
    </row>
    <row r="39" spans="1:5" x14ac:dyDescent="0.2">
      <c r="A39" s="14"/>
      <c r="B39" s="14"/>
      <c r="C39" s="14"/>
      <c r="D39" s="14"/>
      <c r="E39" s="14"/>
    </row>
  </sheetData>
  <sheetProtection password="C0EE" sheet="1" selectLockedCells="1" selectUnlockedCells="1"/>
  <mergeCells count="4">
    <mergeCell ref="B2:D2"/>
    <mergeCell ref="B29:D31"/>
    <mergeCell ref="B27:D27"/>
    <mergeCell ref="B18:D24"/>
  </mergeCells>
  <phoneticPr fontId="20" type="noConversion"/>
  <hyperlinks>
    <hyperlink ref="D25" r:id="rId1" xr:uid="{0D429B2E-FE4B-4E37-B969-095954F76388}"/>
  </hyperlinks>
  <pageMargins left="0.74791666666666667" right="0.74791666666666667" top="0.98402777777777772" bottom="0.98402777777777772" header="0.51180555555555551" footer="0.51180555555555551"/>
  <pageSetup paperSize="9" scale="70" firstPageNumber="0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1">
    <pageSetUpPr fitToPage="1"/>
  </sheetPr>
  <dimension ref="A1:Z41"/>
  <sheetViews>
    <sheetView showGridLines="0" showRowColHeaders="0" zoomScaleNormal="100" workbookViewId="0">
      <selection activeCell="D19" sqref="D19"/>
    </sheetView>
  </sheetViews>
  <sheetFormatPr baseColWidth="10" defaultRowHeight="12.75" x14ac:dyDescent="0.2"/>
  <cols>
    <col min="1" max="1" width="3.7109375" style="1" customWidth="1"/>
    <col min="2" max="2" width="4" style="1" customWidth="1"/>
    <col min="3" max="3" width="77" style="1" customWidth="1"/>
    <col min="4" max="4" width="47" style="1" customWidth="1"/>
    <col min="5" max="5" width="10.5703125" style="1" customWidth="1"/>
    <col min="6" max="6" width="9.42578125" style="5" customWidth="1"/>
    <col min="7" max="7" width="8" style="5" customWidth="1"/>
    <col min="8" max="8" width="12.42578125" style="5" customWidth="1"/>
    <col min="9" max="9" width="9.7109375" style="5" customWidth="1"/>
    <col min="10" max="10" width="4.85546875" style="5" customWidth="1"/>
    <col min="11" max="12" width="9.7109375" style="5" customWidth="1"/>
    <col min="13" max="13" width="4.42578125" style="5" customWidth="1"/>
    <col min="14" max="14" width="9.7109375" style="5" customWidth="1"/>
    <col min="15" max="15" width="1.42578125" style="6" customWidth="1"/>
    <col min="16" max="16" width="8.42578125" style="5" customWidth="1"/>
    <col min="17" max="17" width="4.28515625" style="5" customWidth="1"/>
    <col min="18" max="20" width="10.7109375" style="5" customWidth="1"/>
    <col min="21" max="21" width="19" style="5" customWidth="1"/>
    <col min="22" max="22" width="10.7109375" style="5" customWidth="1"/>
    <col min="23" max="23" width="10.7109375" style="1" customWidth="1"/>
    <col min="24" max="24" width="4.28515625" style="1" customWidth="1"/>
    <col min="25" max="25" width="5.140625" style="1" customWidth="1"/>
    <col min="26" max="26" width="5.7109375" style="1" customWidth="1"/>
    <col min="27" max="16384" width="11.42578125" style="1"/>
  </cols>
  <sheetData>
    <row r="1" spans="1:24" ht="27.75" x14ac:dyDescent="0.4">
      <c r="A1" s="28"/>
      <c r="B1" s="29" t="s">
        <v>61</v>
      </c>
      <c r="C1" s="29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34"/>
      <c r="T1" s="34"/>
      <c r="U1" s="34"/>
      <c r="V1" s="34"/>
    </row>
    <row r="2" spans="1:24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  <c r="S2" s="36"/>
      <c r="T2" s="36"/>
      <c r="U2" s="36"/>
      <c r="V2" s="36"/>
    </row>
    <row r="3" spans="1:24" x14ac:dyDescent="0.2">
      <c r="A3" s="35"/>
      <c r="B3" s="35"/>
      <c r="C3" s="94" t="s">
        <v>192</v>
      </c>
      <c r="D3" s="94" t="s">
        <v>191</v>
      </c>
      <c r="E3" s="111" t="s">
        <v>193</v>
      </c>
      <c r="F3" s="111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6"/>
      <c r="S3" s="36"/>
      <c r="T3" s="36"/>
      <c r="U3" s="36"/>
      <c r="V3" s="36"/>
    </row>
    <row r="4" spans="1:24" x14ac:dyDescent="0.2">
      <c r="A4" s="35"/>
      <c r="B4" s="35"/>
      <c r="C4" s="45"/>
      <c r="D4" s="95"/>
      <c r="E4" s="112"/>
      <c r="F4" s="112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  <c r="S4" s="36"/>
      <c r="T4" s="36"/>
      <c r="U4" s="36"/>
      <c r="V4" s="36"/>
    </row>
    <row r="5" spans="1:24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36"/>
      <c r="T5" s="36"/>
      <c r="U5" s="36"/>
      <c r="V5" s="36"/>
    </row>
    <row r="6" spans="1:24" x14ac:dyDescent="0.2">
      <c r="A6" s="35"/>
      <c r="B6" s="54" t="s">
        <v>84</v>
      </c>
      <c r="C6" s="54" t="s">
        <v>85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4" ht="5.25" customHeight="1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/>
      <c r="S7" s="36"/>
      <c r="T7" s="36"/>
      <c r="U7" s="36"/>
      <c r="V7" s="36"/>
    </row>
    <row r="8" spans="1:24" x14ac:dyDescent="0.2">
      <c r="A8" s="35"/>
      <c r="B8" s="54"/>
      <c r="C8" s="54" t="s">
        <v>99</v>
      </c>
      <c r="D8" s="58" t="s">
        <v>31</v>
      </c>
      <c r="E8" s="35"/>
      <c r="F8" s="30" t="str">
        <f>VLOOKUP(D8,Abaques!A4:B13,2,FALSE)</f>
        <v>Blanc, jaune, orange clair, beige, crème, rouge clair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  <c r="S8" s="36"/>
      <c r="T8" s="36"/>
      <c r="U8" s="36"/>
      <c r="V8" s="36"/>
    </row>
    <row r="9" spans="1:24" x14ac:dyDescent="0.2">
      <c r="A9" s="35"/>
      <c r="B9" s="54"/>
      <c r="C9" s="54" t="s">
        <v>118</v>
      </c>
      <c r="D9" s="58" t="s">
        <v>128</v>
      </c>
      <c r="E9" s="30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  <c r="S9" s="36"/>
      <c r="T9" s="36"/>
      <c r="U9" s="36"/>
      <c r="V9" s="36"/>
    </row>
    <row r="10" spans="1:24" x14ac:dyDescent="0.2">
      <c r="A10" s="35"/>
      <c r="B10" s="54"/>
      <c r="C10" s="54" t="s">
        <v>140</v>
      </c>
      <c r="D10" s="59"/>
      <c r="E10" s="3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  <c r="S10" s="36"/>
      <c r="T10" s="36"/>
      <c r="U10" s="36"/>
      <c r="V10" s="36"/>
    </row>
    <row r="11" spans="1:24" x14ac:dyDescent="0.2">
      <c r="A11" s="35"/>
      <c r="B11" s="35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5"/>
      <c r="N11" s="35"/>
      <c r="O11" s="35"/>
      <c r="P11" s="35"/>
      <c r="Q11" s="35"/>
      <c r="R11" s="36"/>
      <c r="S11" s="36"/>
      <c r="T11" s="36"/>
      <c r="U11" s="36"/>
      <c r="V11" s="36"/>
    </row>
    <row r="12" spans="1:24" x14ac:dyDescent="0.2">
      <c r="A12" s="35"/>
      <c r="B12" s="54" t="s">
        <v>86</v>
      </c>
      <c r="C12" s="54" t="s">
        <v>194</v>
      </c>
      <c r="D12" s="56" t="str">
        <f>IF(D14="OUI","REMPLIR L'ONGLET VENTILATION POUR SAISIR LES PARAMETRES","")</f>
        <v/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</row>
    <row r="13" spans="1:24" ht="6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36"/>
      <c r="T13" s="36"/>
      <c r="U13" s="36"/>
      <c r="V13" s="36"/>
    </row>
    <row r="14" spans="1:24" ht="14.25" customHeight="1" x14ac:dyDescent="0.2">
      <c r="A14" s="35"/>
      <c r="B14" s="35"/>
      <c r="C14" s="69" t="s">
        <v>117</v>
      </c>
      <c r="D14" s="58" t="s">
        <v>113</v>
      </c>
      <c r="E14" s="35"/>
      <c r="F14" s="77" t="str">
        <f>IF(D14="OUI","Pour les sur-toitures, les combles ventilés, les toitures en bardeaux de bois ventilées et les écrans non continus seulement !","Les toitures peu ventilées sont associées à des toitures non ventilées")</f>
        <v>Les toitures peu ventilées sont associées à des toitures non ventilées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35"/>
      <c r="T14" s="35"/>
      <c r="U14" s="35"/>
      <c r="V14" s="35"/>
    </row>
    <row r="15" spans="1:24" ht="12.75" customHeight="1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  <c r="S15" s="35"/>
      <c r="T15" s="35"/>
      <c r="U15" s="35"/>
      <c r="V15" s="35"/>
      <c r="W15" s="3"/>
      <c r="X15" s="3"/>
    </row>
    <row r="16" spans="1:24" x14ac:dyDescent="0.2">
      <c r="A16" s="35"/>
      <c r="B16" s="54" t="s">
        <v>111</v>
      </c>
      <c r="C16" s="57" t="s">
        <v>112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3"/>
      <c r="X16" s="3"/>
    </row>
    <row r="17" spans="1:24" ht="3.75" customHeight="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"/>
      <c r="X17" s="3"/>
    </row>
    <row r="18" spans="1:24" x14ac:dyDescent="0.2">
      <c r="A18" s="35"/>
      <c r="B18" s="35"/>
      <c r="C18" s="79" t="str">
        <f>IF(D14="OUI","Composition de la partie intérieure de la toiture (entre le volume ventilé et l'intérieur)", "Composition de la toiture")</f>
        <v>Composition de la toiture</v>
      </c>
      <c r="D18" s="83" t="s">
        <v>41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"/>
      <c r="X18" s="3"/>
    </row>
    <row r="19" spans="1:24" x14ac:dyDescent="0.2">
      <c r="A19" s="35"/>
      <c r="B19" s="35"/>
      <c r="C19" s="91" t="str">
        <f>IF(D14="OUI","Valeur de la résistance thermique de la partie intérieure de la toiture (m².K/W)","Valeur de la résistance thermique de la toiture (m².K/W)")</f>
        <v>Valeur de la résistance thermique de la toiture (m².K/W)</v>
      </c>
      <c r="D19" s="43">
        <v>0</v>
      </c>
      <c r="E19" s="49"/>
      <c r="F19" s="49" t="s">
        <v>6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"/>
      <c r="X19" s="3"/>
    </row>
    <row r="20" spans="1:24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"/>
      <c r="X20" s="3"/>
    </row>
    <row r="21" spans="1:24" ht="12.75" customHeight="1" x14ac:dyDescent="0.2">
      <c r="A21" s="35"/>
      <c r="B21" s="35"/>
      <c r="C21" s="107" t="str">
        <f>IF(D14="OUI","Composition de la partie intérieure de la toiture (entre le volume ventilé et l'intérieur)", "Composition de la toiture")</f>
        <v>Composition de la toiture</v>
      </c>
      <c r="D21" s="108"/>
      <c r="E21" s="41" t="s">
        <v>36</v>
      </c>
      <c r="F21" s="105" t="s">
        <v>82</v>
      </c>
      <c r="G21" s="106"/>
      <c r="H21" s="96" t="s">
        <v>43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"/>
      <c r="X21" s="3"/>
    </row>
    <row r="22" spans="1:24" x14ac:dyDescent="0.2">
      <c r="A22" s="35"/>
      <c r="B22" s="35"/>
      <c r="C22" s="31" t="s">
        <v>1</v>
      </c>
      <c r="D22" s="43" t="s">
        <v>39</v>
      </c>
      <c r="E22" s="45"/>
      <c r="F22" s="42" t="str">
        <f>VLOOKUP(D22,Abaques!I4:J35,2,FALSE)</f>
        <v>-</v>
      </c>
      <c r="G22" s="45"/>
      <c r="H22" s="40">
        <f>IF(D22="Autre",(E22*0.001)/G22,IF(D22="Vide - pas de matériau",0,(E22*0.001)/F22))</f>
        <v>0</v>
      </c>
      <c r="I22" s="37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"/>
      <c r="X22" s="3"/>
    </row>
    <row r="23" spans="1:24" x14ac:dyDescent="0.2">
      <c r="A23" s="35"/>
      <c r="B23" s="35"/>
      <c r="C23" s="31" t="s">
        <v>2</v>
      </c>
      <c r="D23" s="43" t="s">
        <v>39</v>
      </c>
      <c r="E23" s="45"/>
      <c r="F23" s="42" t="str">
        <f>VLOOKUP(D23,Abaques!I4:J35,2,FALSE)</f>
        <v>-</v>
      </c>
      <c r="G23" s="45"/>
      <c r="H23" s="40">
        <f>IF(D23="Autre",(E23*0.001)/G23,IF(D23="Vide - pas de matériau",0,(E23*0.001)/F23))</f>
        <v>0</v>
      </c>
      <c r="I23" s="37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4" x14ac:dyDescent="0.2">
      <c r="A24" s="35"/>
      <c r="B24" s="35"/>
      <c r="C24" s="31" t="s">
        <v>3</v>
      </c>
      <c r="D24" s="43" t="s">
        <v>39</v>
      </c>
      <c r="E24" s="45"/>
      <c r="F24" s="42" t="str">
        <f>VLOOKUP(D24,Abaques!I4:J35,2,FALSE)</f>
        <v>-</v>
      </c>
      <c r="G24" s="45"/>
      <c r="H24" s="40">
        <f>IF(D24="Autre",(E24*0.001)/G24,IF(D24="Vide - pas de matériau",0,(E24*0.001)/F24))</f>
        <v>0</v>
      </c>
      <c r="I24" s="37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13"/>
    </row>
    <row r="25" spans="1:24" x14ac:dyDescent="0.2">
      <c r="A25" s="35"/>
      <c r="B25" s="35"/>
      <c r="C25" s="31" t="s">
        <v>4</v>
      </c>
      <c r="D25" s="43" t="s">
        <v>39</v>
      </c>
      <c r="E25" s="45"/>
      <c r="F25" s="42" t="str">
        <f>VLOOKUP(D25,Abaques!I4:J35,2,FALSE)</f>
        <v>-</v>
      </c>
      <c r="G25" s="45"/>
      <c r="H25" s="40">
        <f>IF(D25="Autre",(E25*0.001)/G25,IF(D25="Vide - pas de matériau",0,(E25*0.001)/F25))</f>
        <v>0</v>
      </c>
      <c r="I25" s="37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13"/>
    </row>
    <row r="26" spans="1:24" x14ac:dyDescent="0.2">
      <c r="A26" s="35"/>
      <c r="B26" s="35"/>
      <c r="C26" s="47" t="s">
        <v>171</v>
      </c>
      <c r="D26" s="44" t="s">
        <v>168</v>
      </c>
      <c r="E26" s="43"/>
      <c r="F26" s="109"/>
      <c r="G26" s="110"/>
      <c r="H26" s="40">
        <f>IF(D26&lt;&gt;"Pas de PMR",SUM(IF(D26="Multicouches",HLOOKUP(E26,Abaques!M25:Q28,4,FALSE),HLOOKUP(E26,Abaques!M25:Q28,3,FALSE)),IF(F26="Pose conforme",0.46,0)),0)</f>
        <v>0</v>
      </c>
      <c r="I26" s="81" t="str">
        <f>IF(F26="Pose conforme","Respect de ces 3 conditions : l'émissivité du PMR est inférieure à 0,1, une lame d'air peu ou pas ventilée d'une épaisseur supérieure à 2 cm est créée","")</f>
        <v/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13"/>
    </row>
    <row r="27" spans="1:24" ht="13.5" thickBot="1" x14ac:dyDescent="0.25">
      <c r="A27" s="35"/>
      <c r="B27" s="35"/>
      <c r="C27" s="47" t="s">
        <v>172</v>
      </c>
      <c r="D27" s="44" t="s">
        <v>75</v>
      </c>
      <c r="E27" s="38"/>
      <c r="F27" s="38"/>
      <c r="G27" s="38"/>
      <c r="H27" s="40">
        <f>VLOOKUP(D27,Abaques!E20:F27,2,FALSE)</f>
        <v>0</v>
      </c>
      <c r="I27" s="30" t="str">
        <f>IF(F26="Pose conforme","en tout point entre le PRM et la couverture, les différentes parties sont collées 'à recouvrement,'","")</f>
        <v/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13"/>
    </row>
    <row r="28" spans="1:24" ht="13.5" thickBot="1" x14ac:dyDescent="0.25">
      <c r="A28" s="35"/>
      <c r="B28" s="35"/>
      <c r="C28" s="48" t="s">
        <v>38</v>
      </c>
      <c r="D28" s="46">
        <f>SUM(H22:H27)</f>
        <v>0</v>
      </c>
      <c r="E28" s="35"/>
      <c r="F28" s="35"/>
      <c r="G28" s="35"/>
      <c r="H28" s="39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13"/>
    </row>
    <row r="29" spans="1:24" x14ac:dyDescent="0.2">
      <c r="A29" s="35"/>
      <c r="B29" s="35"/>
      <c r="C29" s="36"/>
      <c r="D29" s="36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13"/>
    </row>
    <row r="30" spans="1:24" ht="25.5" x14ac:dyDescent="0.35">
      <c r="A30" s="35"/>
      <c r="B30" s="29" t="s">
        <v>142</v>
      </c>
      <c r="C30" s="34"/>
      <c r="D30" s="34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13"/>
    </row>
    <row r="31" spans="1:24" x14ac:dyDescent="0.2">
      <c r="A31" s="35"/>
      <c r="B31" s="35"/>
      <c r="C31" s="36"/>
      <c r="D31" s="36"/>
      <c r="E31" s="35"/>
      <c r="F31" s="35"/>
      <c r="G31" s="65"/>
      <c r="H31" s="6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13"/>
    </row>
    <row r="32" spans="1:24" x14ac:dyDescent="0.2">
      <c r="A32" s="35"/>
      <c r="B32" s="68" t="s">
        <v>144</v>
      </c>
      <c r="C32" s="66" t="s">
        <v>143</v>
      </c>
      <c r="D32" s="72">
        <f>Abaques!B36</f>
        <v>0.4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35"/>
      <c r="W32" s="13"/>
    </row>
    <row r="33" spans="1:26" x14ac:dyDescent="0.2">
      <c r="A33" s="35"/>
      <c r="B33" s="67" t="s">
        <v>116</v>
      </c>
      <c r="C33" s="66" t="s">
        <v>147</v>
      </c>
      <c r="D33" s="73">
        <f>Abaques!M13</f>
        <v>1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35"/>
      <c r="W33" s="13"/>
    </row>
    <row r="34" spans="1:26" x14ac:dyDescent="0.2">
      <c r="A34" s="35"/>
      <c r="B34" s="66" t="s">
        <v>145</v>
      </c>
      <c r="C34" s="66" t="s">
        <v>146</v>
      </c>
      <c r="D34" s="73">
        <f>Abaques!F16</f>
        <v>0</v>
      </c>
      <c r="E34" s="68" t="s">
        <v>148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35"/>
      <c r="W34" s="13"/>
    </row>
    <row r="35" spans="1:26" ht="5.25" customHeight="1" x14ac:dyDescent="0.2">
      <c r="A35" s="35"/>
      <c r="B35" s="66"/>
      <c r="C35" s="66"/>
      <c r="D35" s="66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35"/>
      <c r="W35" s="13"/>
    </row>
    <row r="36" spans="1:26" ht="18" x14ac:dyDescent="0.25">
      <c r="A36" s="35"/>
      <c r="B36" s="88"/>
      <c r="C36" s="88" t="s">
        <v>78</v>
      </c>
      <c r="D36" s="89">
        <f>0.07*D32*D33/(D34+0.2)</f>
        <v>0.14000000000000001</v>
      </c>
      <c r="E36" s="90" t="str">
        <f>IF(AND(D8="Bardeaux de bois",D14="OUI",Ventilation!D5="Une toiture en bardeaux de bois non plafonnée",OR(Ventilation!D7="Lame d'air ventilée",Ventilation!D7="Lame d'air très ventilée"),Ventilation!D12="Toiture en bardeaux de bois"),"Cas dérogatoire pour les toitures en bardeaux de bois non plafonnées considérées comme ventilées ou très ventilées","")</f>
        <v/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35"/>
    </row>
    <row r="37" spans="1:26" ht="4.5" customHeight="1" x14ac:dyDescent="0.2">
      <c r="A37" s="35"/>
      <c r="B37" s="66"/>
      <c r="C37" s="66"/>
      <c r="D37" s="6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35"/>
    </row>
    <row r="38" spans="1:26" x14ac:dyDescent="0.2">
      <c r="A38" s="35"/>
      <c r="B38" s="35"/>
      <c r="C38" s="36"/>
      <c r="D38" s="3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Z38" s="10"/>
    </row>
    <row r="39" spans="1:26" x14ac:dyDescent="0.2">
      <c r="C39" s="10"/>
      <c r="Z39" s="10"/>
    </row>
    <row r="40" spans="1:26" x14ac:dyDescent="0.2">
      <c r="Z40" s="10"/>
    </row>
    <row r="41" spans="1:26" x14ac:dyDescent="0.2">
      <c r="Y41" s="10"/>
      <c r="Z41" s="10"/>
    </row>
  </sheetData>
  <sheetProtection password="C14A" sheet="1" selectLockedCells="1"/>
  <dataConsolidate/>
  <mergeCells count="5">
    <mergeCell ref="F21:G21"/>
    <mergeCell ref="C21:D21"/>
    <mergeCell ref="F26:G26"/>
    <mergeCell ref="E3:F3"/>
    <mergeCell ref="E4:F4"/>
  </mergeCells>
  <phoneticPr fontId="20" type="noConversion"/>
  <conditionalFormatting sqref="B10:D10">
    <cfRule type="expression" dxfId="33" priority="150" stopIfTrue="1">
      <formula>$D$8&lt;&gt;"Autre - saisie utilisateur"</formula>
    </cfRule>
  </conditionalFormatting>
  <conditionalFormatting sqref="D19">
    <cfRule type="expression" dxfId="32" priority="151" stopIfTrue="1">
      <formula>$D$18&lt;&gt;"Autre - résistance thermique à saisir"</formula>
    </cfRule>
  </conditionalFormatting>
  <conditionalFormatting sqref="E19:F19">
    <cfRule type="expression" dxfId="31" priority="153">
      <formula>OR($D$18="Parpaing - ép.15cm - 1 rangée*",$D$18="Parpaing - ép.20cm - 1 rangée*",$D$18="Parpaing - ép.20cm - 2 rangées*")</formula>
    </cfRule>
  </conditionalFormatting>
  <conditionalFormatting sqref="B21:H25 B27:H28 H26 B26:F26">
    <cfRule type="expression" dxfId="30" priority="24">
      <formula>$D$18&lt;&gt;"Autre - composition à saisir"</formula>
    </cfRule>
  </conditionalFormatting>
  <conditionalFormatting sqref="D12:F12">
    <cfRule type="expression" dxfId="29" priority="23">
      <formula>$D$14="OUI"</formula>
    </cfRule>
  </conditionalFormatting>
  <conditionalFormatting sqref="B9:C9 B8">
    <cfRule type="expression" dxfId="28" priority="2">
      <formula>$D$8&lt;&gt;"Autre - choix dans le nuancier"</formula>
    </cfRule>
  </conditionalFormatting>
  <conditionalFormatting sqref="D9">
    <cfRule type="expression" dxfId="27" priority="232">
      <formula>$D$8&lt;&gt;"Autre - choix dans le nuancier"</formula>
    </cfRule>
  </conditionalFormatting>
  <conditionalFormatting sqref="B36:U36">
    <cfRule type="expression" dxfId="26" priority="230">
      <formula>OR($D$36&lt;2.5%,$E$36="Cas dérogatoire pour les toitures en bardeaux de bois non plafonnées considérées comme ventilées ou très ventilées")</formula>
    </cfRule>
  </conditionalFormatting>
  <conditionalFormatting sqref="C19">
    <cfRule type="expression" dxfId="25" priority="1" stopIfTrue="1">
      <formula>$D$18&lt;&gt;"Autre - résistance thermique à saisir"</formula>
    </cfRule>
  </conditionalFormatting>
  <dataValidations xWindow="599" yWindow="566" count="4">
    <dataValidation allowBlank="1" showInputMessage="1" showErrorMessage="1" prompt="Si matériau &quot;Autre&quot; saisir la conductivité dans la colonne de droite" sqref="F21:G21" xr:uid="{00000000-0002-0000-0100-000007000000}"/>
    <dataValidation type="list" allowBlank="1" showInputMessage="1" showErrorMessage="1" sqref="D22:D25" xr:uid="{00000000-0002-0000-0100-000009000000}">
      <formula1>lambda</formula1>
    </dataValidation>
    <dataValidation type="list" allowBlank="1" showInputMessage="1" showErrorMessage="1" sqref="D27" xr:uid="{00000000-0002-0000-0100-00000A000000}">
      <formula1>R_air</formula1>
    </dataValidation>
    <dataValidation type="list" allowBlank="1" showInputMessage="1" showErrorMessage="1" sqref="D8" xr:uid="{00000000-0002-0000-0100-00000B000000}">
      <formula1>alpha_mur</formula1>
    </dataValidation>
  </dataValidations>
  <pageMargins left="0.52013888888888893" right="0.32013888888888886" top="0.72" bottom="0.65" header="0.51180555555555551" footer="0.51180555555555551"/>
  <pageSetup paperSize="9" scale="63" firstPageNumber="0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3" id="{0B0CB6FE-1C66-4E5E-B02F-BDBC87A57038}">
            <xm:f>$D$9=Abaques!$A$16</xm:f>
            <x14:dxf>
              <fill>
                <patternFill>
                  <bgColor rgb="FFFFEFB5"/>
                </patternFill>
              </fill>
            </x14:dxf>
          </x14:cfRule>
          <x14:cfRule type="expression" priority="234" id="{93A8A7BE-29B1-48BF-92EE-B83215D1B73F}">
            <xm:f>$D$9=Abaques!$A$17</xm:f>
            <x14:dxf>
              <fill>
                <patternFill>
                  <bgColor rgb="FFE8DCC4"/>
                </patternFill>
              </fill>
            </x14:dxf>
          </x14:cfRule>
          <x14:cfRule type="expression" priority="235" id="{9B2BFBEC-E3A7-4B5B-8A12-1E9CECD3D63F}">
            <xm:f>$D$9=Abaques!$A$18</xm:f>
            <x14:dxf>
              <fill>
                <patternFill>
                  <bgColor rgb="FFE0CDA9"/>
                </patternFill>
              </fill>
            </x14:dxf>
          </x14:cfRule>
          <x14:cfRule type="expression" priority="236" id="{5BCEADC3-C501-426F-9C15-B42545F2C372}">
            <xm:f>$D$9=Abaques!$A$19</xm:f>
            <x14:dxf>
              <fill>
                <patternFill>
                  <bgColor rgb="FFD5D5D5"/>
                </patternFill>
              </fill>
            </x14:dxf>
          </x14:cfRule>
          <x14:cfRule type="expression" priority="237" id="{82744780-5EE5-4642-8545-3E8D571E12FB}">
            <xm:f>$D$9=Abaques!$A$21</xm:f>
            <x14:dxf>
              <fill>
                <patternFill>
                  <bgColor rgb="FFCD7D60"/>
                </patternFill>
              </fill>
            </x14:dxf>
          </x14:cfRule>
          <x14:cfRule type="expression" priority="238" id="{E697E96E-E59B-42FC-9EB8-392F593CD4BD}">
            <xm:f>$D$9=Abaques!$A$22</xm:f>
            <x14:dxf>
              <font>
                <color theme="0"/>
              </font>
              <fill>
                <patternFill>
                  <bgColor rgb="FF850606"/>
                </patternFill>
              </fill>
            </x14:dxf>
          </x14:cfRule>
          <x14:cfRule type="expression" priority="239" id="{FDC7A026-41E1-499E-9854-56578A8EF2B7}">
            <xm:f>$D$9=Abaques!$A$23</xm:f>
            <x14:dxf>
              <font>
                <color theme="0"/>
              </font>
              <fill>
                <patternFill>
                  <bgColor rgb="FF682F28"/>
                </patternFill>
              </fill>
            </x14:dxf>
          </x14:cfRule>
          <x14:cfRule type="expression" priority="240" id="{65C3E3B3-30D7-42C2-9439-B78CB5D8E065}">
            <xm:f>$D$9=Abaques!$A$24</xm:f>
            <x14:dxf>
              <font>
                <color theme="0"/>
              </font>
              <fill>
                <patternFill>
                  <bgColor rgb="FF735E4D"/>
                </patternFill>
              </fill>
            </x14:dxf>
          </x14:cfRule>
          <x14:cfRule type="expression" priority="241" id="{16CB445A-AF1A-46F3-A739-2061F87323F8}">
            <xm:f>$D$9=Abaques!$A$25</xm:f>
            <x14:dxf>
              <font>
                <color theme="0"/>
              </font>
              <fill>
                <patternFill>
                  <bgColor rgb="FF423429"/>
                </patternFill>
              </fill>
            </x14:dxf>
          </x14:cfRule>
          <x14:cfRule type="expression" priority="242" id="{662FD311-5467-4296-A430-C7D801E646EA}">
            <xm:f>$D$9=Abaques!$A$33</xm:f>
            <x14:dxf>
              <font>
                <color theme="0"/>
              </font>
              <fill>
                <patternFill>
                  <bgColor rgb="FF225F78"/>
                </patternFill>
              </fill>
            </x14:dxf>
          </x14:cfRule>
          <x14:cfRule type="expression" priority="243" id="{22B19D05-4084-46D3-9F77-5E00364C48B1}">
            <xm:f>$D$9=Abaques!$A$34</xm:f>
            <x14:dxf>
              <font>
                <color theme="0"/>
              </font>
              <fill>
                <patternFill>
                  <bgColor rgb="FF385D6E"/>
                </patternFill>
              </fill>
            </x14:dxf>
          </x14:cfRule>
          <x14:cfRule type="expression" priority="244" id="{879E537F-83F3-4B82-81BE-DA9E7A8C1CAF}">
            <xm:f>$D$9=Abaques!$A$26</xm:f>
            <x14:dxf>
              <font>
                <color theme="0"/>
              </font>
              <fill>
                <patternFill>
                  <bgColor rgb="FF4E6376"/>
                </patternFill>
              </fill>
            </x14:dxf>
          </x14:cfRule>
          <x14:cfRule type="expression" priority="245" id="{FBF27C81-D196-4715-AF83-14982F0C49D1}">
            <xm:f>$D$9=Abaques!$A$27</xm:f>
            <x14:dxf>
              <font>
                <color theme="0"/>
              </font>
              <fill>
                <patternFill>
                  <bgColor rgb="FF182545"/>
                </patternFill>
              </fill>
            </x14:dxf>
          </x14:cfRule>
          <x14:cfRule type="expression" priority="246" id="{2B187194-4462-451A-ABEE-E22D850E870F}">
            <xm:f>$D$9=Abaques!$A$28</xm:f>
            <x14:dxf>
              <font>
                <color theme="0"/>
              </font>
              <fill>
                <patternFill>
                  <bgColor rgb="FF9E9E9E"/>
                </patternFill>
              </fill>
            </x14:dxf>
          </x14:cfRule>
          <x14:cfRule type="expression" priority="247" id="{8404213C-0A6C-45D2-BA44-96B757D860A4}">
            <xm:f>$D$9=Abaques!$A$29</xm:f>
            <x14:dxf>
              <font>
                <color auto="1"/>
              </font>
              <fill>
                <patternFill>
                  <bgColor rgb="FF8FB37E"/>
                </patternFill>
              </fill>
            </x14:dxf>
          </x14:cfRule>
          <x14:cfRule type="expression" priority="248" id="{F0AD8BBC-3812-4EFB-9B4E-26120B08289A}">
            <xm:f>$D$9=Abaques!$A$30</xm:f>
            <x14:dxf>
              <font>
                <color theme="0"/>
              </font>
              <fill>
                <patternFill>
                  <bgColor rgb="FF888D7B"/>
                </patternFill>
              </fill>
            </x14:dxf>
          </x14:cfRule>
          <x14:cfRule type="expression" priority="249" id="{05FEAF20-1EA2-4A04-92FD-1A1B84036747}">
            <xm:f>$D$9=Abaques!$A$31</xm:f>
            <x14:dxf>
              <font>
                <color theme="0"/>
              </font>
              <fill>
                <patternFill>
                  <bgColor rgb="FF2B8A5C"/>
                </patternFill>
              </fill>
            </x14:dxf>
          </x14:cfRule>
          <x14:cfRule type="expression" priority="250" id="{CB482B2D-7CD1-443C-9FB3-5F9EA5B065DF}">
            <xm:f>$D$9=Abaques!$A$32</xm:f>
            <x14:dxf>
              <font>
                <color theme="0"/>
              </font>
              <fill>
                <patternFill>
                  <bgColor rgb="FF005437"/>
                </patternFill>
              </fill>
            </x14:dxf>
          </x14:cfRule>
          <x14:cfRule type="expression" priority="251" id="{D5C1AC15-5034-4DA8-B60E-9A529E3A1945}">
            <xm:f>$D$9=Abaques!$A$20</xm:f>
            <x14:dxf>
              <fill>
                <patternFill>
                  <bgColor rgb="FF9E9F87"/>
                </patternFill>
              </fill>
            </x14:dxf>
          </x14:cfRule>
          <xm:sqref>D9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99" yWindow="566" count="6">
        <x14:dataValidation type="list" allowBlank="1" showInputMessage="1" showErrorMessage="1" xr:uid="{00000000-0002-0000-0100-000008000000}">
          <x14:formula1>
            <xm:f>Abaques!$E$14:$E$15</xm:f>
          </x14:formula1>
          <xm:sqref>D18</xm:sqref>
        </x14:dataValidation>
        <x14:dataValidation type="list" allowBlank="1" showErrorMessage="1" xr:uid="{873736C8-8CD9-4799-A20A-3083BFEFE098}">
          <x14:formula1>
            <xm:f>Abaques!$A$15:$A$34</xm:f>
          </x14:formula1>
          <xm:sqref>D9</xm:sqref>
        </x14:dataValidation>
        <x14:dataValidation type="list" showInputMessage="1" showErrorMessage="1" xr:uid="{C5F22FEF-9E61-4558-837F-597321836082}">
          <x14:formula1>
            <xm:f>Abaques!$L$26:$L$28</xm:f>
          </x14:formula1>
          <xm:sqref>D26</xm:sqref>
        </x14:dataValidation>
        <x14:dataValidation type="list" showInputMessage="1" showErrorMessage="1" xr:uid="{420AD9D0-200A-4176-BE5A-34D1F1304AFD}">
          <x14:formula1>
            <xm:f>Abaques!$L$25:$Q$25</xm:f>
          </x14:formula1>
          <xm:sqref>E26</xm:sqref>
        </x14:dataValidation>
        <x14:dataValidation type="list" showInputMessage="1" showErrorMessage="1" xr:uid="{5CF51954-32DB-45AF-87EB-AFFC10BEBF09}">
          <x14:formula1>
            <xm:f>Abaques!$L$29:$L$31</xm:f>
          </x14:formula1>
          <xm:sqref>F26:G26</xm:sqref>
        </x14:dataValidation>
        <x14:dataValidation type="list" allowBlank="1" showInputMessage="1" showErrorMessage="1" xr:uid="{51150162-D581-46C5-96EC-50D46758247C}">
          <x14:formula1>
            <xm:f>Abaques!$L$16:$L$17</xm:f>
          </x14:formula1>
          <xm:sqref>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BD99D-923D-4FB8-B010-372CB7298B49}">
  <sheetPr>
    <pageSetUpPr fitToPage="1"/>
  </sheetPr>
  <dimension ref="A1:Z29"/>
  <sheetViews>
    <sheetView showGridLines="0" showRowColHeaders="0" topLeftCell="B1" zoomScaleNormal="100" workbookViewId="0">
      <selection activeCell="D7" sqref="D7"/>
    </sheetView>
  </sheetViews>
  <sheetFormatPr baseColWidth="10" defaultRowHeight="12.75" x14ac:dyDescent="0.2"/>
  <cols>
    <col min="1" max="1" width="3.7109375" style="1" customWidth="1"/>
    <col min="2" max="2" width="4" style="1" customWidth="1"/>
    <col min="3" max="3" width="77.5703125" style="1" customWidth="1"/>
    <col min="4" max="4" width="53" style="1" customWidth="1"/>
    <col min="5" max="5" width="10.5703125" style="1" customWidth="1"/>
    <col min="6" max="6" width="9.42578125" style="5" customWidth="1"/>
    <col min="7" max="7" width="8" style="5" customWidth="1"/>
    <col min="8" max="8" width="12.42578125" style="5" customWidth="1"/>
    <col min="9" max="9" width="9.7109375" style="5" customWidth="1"/>
    <col min="10" max="10" width="4.85546875" style="5" customWidth="1"/>
    <col min="11" max="12" width="9.7109375" style="5" customWidth="1"/>
    <col min="13" max="13" width="4.42578125" style="5" customWidth="1"/>
    <col min="14" max="14" width="9.7109375" style="5" customWidth="1"/>
    <col min="15" max="15" width="1.42578125" style="6" customWidth="1"/>
    <col min="16" max="16" width="8.42578125" style="5" customWidth="1"/>
    <col min="17" max="17" width="4.28515625" style="5" customWidth="1"/>
    <col min="18" max="22" width="10.7109375" style="5" customWidth="1"/>
    <col min="23" max="23" width="10.7109375" style="1" customWidth="1"/>
    <col min="24" max="24" width="4.28515625" style="1" customWidth="1"/>
    <col min="25" max="25" width="5.140625" style="1" customWidth="1"/>
    <col min="26" max="26" width="5.7109375" style="1" customWidth="1"/>
    <col min="27" max="16384" width="11.42578125" style="1"/>
  </cols>
  <sheetData>
    <row r="1" spans="1:24" ht="27.75" x14ac:dyDescent="0.4">
      <c r="A1" s="28"/>
      <c r="B1" s="85" t="s">
        <v>179</v>
      </c>
      <c r="C1" s="85"/>
      <c r="D1" s="29"/>
      <c r="E1" s="29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34"/>
      <c r="T1" s="34"/>
      <c r="U1" s="34"/>
      <c r="V1" s="34"/>
      <c r="W1" s="34"/>
      <c r="X1" s="34"/>
    </row>
    <row r="2" spans="1:24" ht="14.25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  <c r="S2" s="36"/>
      <c r="T2" s="36"/>
      <c r="U2" s="36"/>
      <c r="V2" s="36"/>
      <c r="W2" s="36"/>
      <c r="X2" s="36"/>
    </row>
    <row r="3" spans="1:24" ht="14.25" customHeight="1" x14ac:dyDescent="0.2">
      <c r="A3" s="35"/>
      <c r="B3" s="54" t="s">
        <v>86</v>
      </c>
      <c r="C3" s="54" t="s">
        <v>195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6"/>
      <c r="T3" s="56"/>
      <c r="U3" s="56"/>
      <c r="V3" s="56"/>
      <c r="W3" s="56"/>
      <c r="X3" s="56"/>
    </row>
    <row r="4" spans="1:24" ht="14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24" ht="14.25" customHeight="1" x14ac:dyDescent="0.2">
      <c r="A5" s="35"/>
      <c r="B5" s="78" t="s">
        <v>153</v>
      </c>
      <c r="C5" s="69" t="s">
        <v>151</v>
      </c>
      <c r="D5" s="58" t="s">
        <v>185</v>
      </c>
      <c r="E5" s="30" t="str">
        <f>IF(D5="Une toiture en bardeaux de bois non plafonnée","Pour cette configuration, les surfaces d'ouverture de la lame d'air à considérer sont celles des ouvertures permanentes donnant sur l'extérieur et situées à une hauteur supérieure à 2,1 mètres du niveau du sol fini","")</f>
        <v>Pour cette configuration, les surfaces d'ouverture de la lame d'air à considérer sont celles des ouvertures permanentes donnant sur l'extérieur et situées à une hauteur supérieure à 2,1 mètres du niveau du sol fini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1:24" ht="14.25" customHeight="1" x14ac:dyDescent="0.2">
      <c r="A6" s="35"/>
      <c r="B6" s="35"/>
      <c r="C6" s="35"/>
      <c r="D6" s="35"/>
      <c r="E6" s="3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14.25" customHeight="1" x14ac:dyDescent="0.2">
      <c r="A7" s="35"/>
      <c r="B7" s="79" t="s">
        <v>154</v>
      </c>
      <c r="C7" s="57" t="s">
        <v>100</v>
      </c>
      <c r="D7" s="58" t="s">
        <v>87</v>
      </c>
      <c r="E7" s="30" t="str">
        <f>VLOOKUP(D7,Abaques!L5:M9,2,FALSE)</f>
        <v>Soit un taux d'ouverture &lt; 2%, La toiture est donc considérée comme non ventilée.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/>
      <c r="S7" s="36"/>
      <c r="T7" s="36"/>
      <c r="U7" s="36"/>
      <c r="V7" s="36"/>
      <c r="W7" s="36"/>
      <c r="X7" s="36"/>
    </row>
    <row r="8" spans="1:24" ht="14.25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  <c r="S8" s="36"/>
      <c r="T8" s="36"/>
      <c r="U8" s="36"/>
      <c r="V8" s="36"/>
      <c r="W8" s="36"/>
      <c r="X8" s="36"/>
    </row>
    <row r="9" spans="1:24" ht="14.25" customHeight="1" x14ac:dyDescent="0.2">
      <c r="A9" s="35"/>
      <c r="B9" s="35"/>
      <c r="C9" s="79" t="s">
        <v>155</v>
      </c>
      <c r="D9" s="128"/>
      <c r="E9" s="30" t="str">
        <f>IF(D5="Un écran non continu","","Le cas échéant, intégrer le coefficient k lié à la présence d'une grille anti-nuisibles, d'une persienne, etc, Valeur par défaut : k = 0,5")</f>
        <v>Le cas échéant, intégrer le coefficient k lié à la présence d'une grille anti-nuisibles, d'une persienne, etc, Valeur par défaut : k = 0,5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  <c r="S9" s="35"/>
      <c r="T9" s="35"/>
      <c r="U9" s="35"/>
      <c r="V9" s="35"/>
      <c r="W9" s="35"/>
      <c r="X9" s="35"/>
    </row>
    <row r="10" spans="1:24" ht="14.25" customHeight="1" x14ac:dyDescent="0.2">
      <c r="A10" s="35"/>
      <c r="B10" s="35"/>
      <c r="C10" s="79" t="s">
        <v>176</v>
      </c>
      <c r="D10" s="12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  <c r="S10" s="35"/>
      <c r="T10" s="35"/>
      <c r="U10" s="35"/>
      <c r="V10" s="35"/>
      <c r="W10" s="35"/>
      <c r="X10" s="35"/>
    </row>
    <row r="11" spans="1:24" ht="14.25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  <c r="S11" s="35"/>
      <c r="T11" s="35"/>
      <c r="U11" s="35"/>
      <c r="V11" s="35"/>
      <c r="W11" s="35"/>
      <c r="X11" s="35"/>
    </row>
    <row r="12" spans="1:24" ht="14.25" customHeight="1" x14ac:dyDescent="0.2">
      <c r="A12" s="35"/>
      <c r="B12" s="79" t="s">
        <v>173</v>
      </c>
      <c r="C12" s="57" t="s">
        <v>160</v>
      </c>
      <c r="D12" s="80" t="s">
        <v>106</v>
      </c>
      <c r="E12" s="35" t="str">
        <f>VLOOKUP(D12,Abaques!E4:F8,2,FALSE)</f>
        <v>Sans sisalation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  <c r="S12" s="35"/>
      <c r="T12" s="35"/>
      <c r="U12" s="35"/>
      <c r="V12" s="35"/>
      <c r="W12" s="35"/>
      <c r="X12" s="35"/>
    </row>
    <row r="13" spans="1:24" ht="14.25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35"/>
      <c r="T13" s="35"/>
      <c r="U13" s="35"/>
      <c r="V13" s="35"/>
      <c r="W13" s="35"/>
      <c r="X13" s="35"/>
    </row>
    <row r="14" spans="1:24" ht="14.25" customHeight="1" x14ac:dyDescent="0.2">
      <c r="A14" s="35"/>
      <c r="B14" s="35"/>
      <c r="C14" s="79" t="s">
        <v>175</v>
      </c>
      <c r="D14" s="128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35"/>
      <c r="T14" s="35"/>
      <c r="U14" s="35"/>
      <c r="V14" s="35"/>
      <c r="W14" s="35"/>
      <c r="X14" s="35"/>
    </row>
    <row r="15" spans="1:24" ht="14.25" customHeight="1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  <c r="S15" s="35"/>
      <c r="T15" s="35"/>
      <c r="U15" s="35"/>
      <c r="V15" s="35"/>
      <c r="W15" s="35"/>
      <c r="X15" s="35"/>
    </row>
    <row r="16" spans="1:24" ht="14.25" customHeight="1" x14ac:dyDescent="0.2">
      <c r="A16" s="35"/>
      <c r="B16" s="35"/>
      <c r="C16" s="113" t="s">
        <v>109</v>
      </c>
      <c r="D16" s="114"/>
      <c r="E16" s="41" t="s">
        <v>36</v>
      </c>
      <c r="F16" s="115" t="s">
        <v>82</v>
      </c>
      <c r="G16" s="114"/>
      <c r="H16" s="41" t="s">
        <v>43</v>
      </c>
      <c r="I16" s="35"/>
      <c r="J16" s="35"/>
      <c r="K16" s="35"/>
      <c r="L16" s="35"/>
      <c r="M16" s="35"/>
      <c r="N16" s="35"/>
      <c r="O16" s="35"/>
      <c r="P16" s="35"/>
      <c r="Q16" s="35"/>
      <c r="R16" s="36"/>
      <c r="S16" s="35"/>
      <c r="T16" s="35"/>
      <c r="U16" s="35"/>
      <c r="V16" s="35"/>
      <c r="W16" s="35"/>
      <c r="X16" s="35"/>
    </row>
    <row r="17" spans="1:26" ht="14.25" customHeight="1" x14ac:dyDescent="0.2">
      <c r="A17" s="35"/>
      <c r="B17" s="35"/>
      <c r="C17" s="31" t="s">
        <v>1</v>
      </c>
      <c r="D17" s="43" t="s">
        <v>39</v>
      </c>
      <c r="E17" s="45"/>
      <c r="F17" s="42" t="str">
        <f>VLOOKUP(D17,Abaques!I4:J35,2,FALSE)</f>
        <v>-</v>
      </c>
      <c r="G17" s="45"/>
      <c r="H17" s="40">
        <f>IF(D17="Autre",(E17*0.001)/G17,IF(D17="Vide - pas de matériau",0,(E17*0.001)/F17))</f>
        <v>0</v>
      </c>
      <c r="I17" s="35"/>
      <c r="J17" s="35"/>
      <c r="K17" s="35"/>
      <c r="L17" s="35"/>
      <c r="M17" s="35"/>
      <c r="N17" s="35"/>
      <c r="O17" s="35"/>
      <c r="P17" s="35"/>
      <c r="Q17" s="35"/>
      <c r="R17" s="36"/>
      <c r="S17" s="35"/>
      <c r="T17" s="35"/>
      <c r="U17" s="35"/>
      <c r="V17" s="35"/>
      <c r="W17" s="35"/>
      <c r="X17" s="35"/>
    </row>
    <row r="18" spans="1:26" ht="14.25" customHeight="1" x14ac:dyDescent="0.2">
      <c r="A18" s="35"/>
      <c r="B18" s="35"/>
      <c r="C18" s="31" t="s">
        <v>2</v>
      </c>
      <c r="D18" s="43" t="s">
        <v>39</v>
      </c>
      <c r="E18" s="45"/>
      <c r="F18" s="42" t="str">
        <f>VLOOKUP(D18,Abaques!I4:J35,2,FALSE)</f>
        <v>-</v>
      </c>
      <c r="G18" s="45"/>
      <c r="H18" s="40">
        <f>IF(D18="Autre",(E18*0.001)/G18,IF(D18="Vide - pas de matériau",0,(E18*0.001)/F18))</f>
        <v>0</v>
      </c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35"/>
      <c r="T18" s="35"/>
      <c r="U18" s="35"/>
      <c r="V18" s="35"/>
      <c r="W18" s="35"/>
      <c r="X18" s="35"/>
    </row>
    <row r="19" spans="1:26" ht="14.25" customHeight="1" x14ac:dyDescent="0.2">
      <c r="A19" s="35"/>
      <c r="B19" s="35"/>
      <c r="C19" s="31" t="s">
        <v>3</v>
      </c>
      <c r="D19" s="43" t="s">
        <v>39</v>
      </c>
      <c r="E19" s="45"/>
      <c r="F19" s="42" t="str">
        <f>VLOOKUP(D19,Abaques!I4:J35,2,FALSE)</f>
        <v>-</v>
      </c>
      <c r="G19" s="45"/>
      <c r="H19" s="40">
        <f>IF(D19="Autre",(E19*0.001)/G19,IF(D19="Vide - pas de matériau",0,(E19*0.001)/F19))</f>
        <v>0</v>
      </c>
      <c r="I19" s="35"/>
      <c r="J19" s="35"/>
      <c r="K19" s="35"/>
      <c r="L19" s="35"/>
      <c r="M19" s="35"/>
      <c r="N19" s="35"/>
      <c r="O19" s="35"/>
      <c r="P19" s="35"/>
      <c r="Q19" s="35"/>
      <c r="R19" s="36"/>
      <c r="S19" s="35"/>
      <c r="T19" s="35"/>
      <c r="U19" s="35"/>
      <c r="V19" s="35"/>
      <c r="W19" s="35"/>
      <c r="X19" s="35"/>
    </row>
    <row r="20" spans="1:26" ht="14.25" customHeight="1" x14ac:dyDescent="0.2">
      <c r="A20" s="35"/>
      <c r="B20" s="35"/>
      <c r="C20" s="31" t="s">
        <v>4</v>
      </c>
      <c r="D20" s="43" t="s">
        <v>39</v>
      </c>
      <c r="E20" s="45"/>
      <c r="F20" s="42" t="str">
        <f>VLOOKUP(D20,Abaques!I4:J35,2,FALSE)</f>
        <v>-</v>
      </c>
      <c r="G20" s="45"/>
      <c r="H20" s="40">
        <f>IF(D20="Autre",(E20*0.001)/G20,IF(D20="Vide - pas de matériau",0,(E20*0.001)/F20))</f>
        <v>0</v>
      </c>
      <c r="I20" s="35"/>
      <c r="J20" s="35"/>
      <c r="K20" s="35"/>
      <c r="L20" s="35"/>
      <c r="M20" s="35"/>
      <c r="N20" s="35"/>
      <c r="O20" s="35"/>
      <c r="P20" s="35"/>
      <c r="Q20" s="35"/>
      <c r="R20" s="36"/>
      <c r="S20" s="35"/>
      <c r="T20" s="35"/>
      <c r="U20" s="35"/>
      <c r="V20" s="35"/>
      <c r="W20" s="35"/>
      <c r="X20" s="35"/>
    </row>
    <row r="21" spans="1:26" ht="14.25" customHeight="1" x14ac:dyDescent="0.2">
      <c r="A21" s="35"/>
      <c r="B21" s="35"/>
      <c r="C21" s="47" t="s">
        <v>171</v>
      </c>
      <c r="D21" s="44" t="s">
        <v>168</v>
      </c>
      <c r="E21" s="43"/>
      <c r="F21" s="109"/>
      <c r="G21" s="110"/>
      <c r="H21" s="40">
        <f>IF(D21&lt;&gt;"Pas de PMR",SUM(IF(D21="Multicouches",HLOOKUP(E21,Abaques!M25:Q28,4,FALSE),HLOOKUP(E21,Abaques!M25:Q28,3,FALSE)),IF(F21="Pose conforme",0.46,0)),0)</f>
        <v>0</v>
      </c>
      <c r="I21" s="81" t="str">
        <f>IF(F21="Pose conforme","Respect de ces 3 conditions : l'émissivité du PMR est inférieure à 0,1, une lame d'air peu ou pas ventilée d'une épaisseur supérieure à 2 cm est créée","")</f>
        <v/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6" ht="14.25" customHeight="1" thickBot="1" x14ac:dyDescent="0.25">
      <c r="A22" s="35"/>
      <c r="B22" s="35"/>
      <c r="C22" s="47" t="s">
        <v>5</v>
      </c>
      <c r="D22" s="44" t="s">
        <v>75</v>
      </c>
      <c r="E22" s="38"/>
      <c r="F22" s="38"/>
      <c r="G22" s="38"/>
      <c r="H22" s="40">
        <f>VLOOKUP(D22,Abaques!E20:F27,2,FALSE)</f>
        <v>0</v>
      </c>
      <c r="I22" s="30" t="str">
        <f>IF(F21="Pose conforme","en tout point entre le PRM et la couverture, les différentes parties sont collées 'à recouvrement,'","")</f>
        <v/>
      </c>
      <c r="J22" s="35"/>
      <c r="K22" s="35"/>
      <c r="L22" s="35"/>
      <c r="M22" s="35"/>
      <c r="N22" s="35"/>
      <c r="O22" s="35"/>
      <c r="P22" s="35"/>
      <c r="Q22" s="35"/>
      <c r="R22" s="36"/>
      <c r="S22" s="35"/>
      <c r="T22" s="35"/>
      <c r="U22" s="35"/>
      <c r="V22" s="35"/>
      <c r="W22" s="35"/>
      <c r="X22" s="35"/>
    </row>
    <row r="23" spans="1:26" ht="14.25" customHeight="1" thickBot="1" x14ac:dyDescent="0.25">
      <c r="A23" s="35"/>
      <c r="B23" s="35"/>
      <c r="C23" s="48" t="s">
        <v>150</v>
      </c>
      <c r="D23" s="46">
        <f>SUM(H17:H22)</f>
        <v>0</v>
      </c>
      <c r="E23" s="35"/>
      <c r="F23" s="35"/>
      <c r="G23" s="35"/>
      <c r="H23" s="39"/>
      <c r="I23" s="35"/>
      <c r="J23" s="35"/>
      <c r="K23" s="35"/>
      <c r="L23" s="35"/>
      <c r="M23" s="35"/>
      <c r="N23" s="35"/>
      <c r="O23" s="35"/>
      <c r="P23" s="35"/>
      <c r="Q23" s="35"/>
      <c r="R23" s="36"/>
      <c r="S23" s="35"/>
      <c r="T23" s="35"/>
      <c r="U23" s="35"/>
      <c r="V23" s="35"/>
      <c r="W23" s="35"/>
      <c r="X23" s="35"/>
    </row>
    <row r="24" spans="1:26" ht="14.25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  <c r="S24" s="35"/>
      <c r="T24" s="35"/>
      <c r="U24" s="35"/>
      <c r="V24" s="35"/>
      <c r="W24" s="35"/>
      <c r="X24" s="35"/>
    </row>
    <row r="25" spans="1:26" ht="14.25" customHeight="1" x14ac:dyDescent="0.2">
      <c r="A25" s="35"/>
      <c r="B25" s="78" t="s">
        <v>174</v>
      </c>
      <c r="C25" s="69" t="s">
        <v>156</v>
      </c>
      <c r="D25" s="86">
        <v>0</v>
      </c>
      <c r="E25" s="35" t="s">
        <v>157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6" ht="14.25" customHeight="1" x14ac:dyDescent="0.2">
      <c r="A26" s="35"/>
      <c r="B26" s="35"/>
      <c r="C26" s="36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Z26" s="10"/>
    </row>
    <row r="27" spans="1:26" x14ac:dyDescent="0.2">
      <c r="C27" s="10"/>
      <c r="Z27" s="10"/>
    </row>
    <row r="28" spans="1:26" x14ac:dyDescent="0.2">
      <c r="Z28" s="10"/>
    </row>
    <row r="29" spans="1:26" x14ac:dyDescent="0.2">
      <c r="Y29" s="10"/>
      <c r="Z29" s="10"/>
    </row>
  </sheetData>
  <sheetProtection password="DCEE" sheet="1" selectLockedCells="1"/>
  <dataConsolidate/>
  <mergeCells count="3">
    <mergeCell ref="C16:D16"/>
    <mergeCell ref="F16:G16"/>
    <mergeCell ref="F21:G21"/>
  </mergeCells>
  <conditionalFormatting sqref="B16:H20 B22:H23">
    <cfRule type="expression" dxfId="5" priority="17" stopIfTrue="1">
      <formula>$D$12&lt;&gt;"Autre - composition à saisir"</formula>
    </cfRule>
  </conditionalFormatting>
  <conditionalFormatting sqref="B16:I20 B23:I23 B21:H22">
    <cfRule type="expression" dxfId="4" priority="5">
      <formula>$D$12&lt;&gt;"Autre - composition à saisir"</formula>
    </cfRule>
  </conditionalFormatting>
  <conditionalFormatting sqref="C14:P14">
    <cfRule type="expression" dxfId="3" priority="4">
      <formula>$D$12&lt;&gt;"Autre - résistance thermique à saisir"</formula>
    </cfRule>
  </conditionalFormatting>
  <conditionalFormatting sqref="B25:R25">
    <cfRule type="expression" dxfId="2" priority="3">
      <formula>$D$5&lt;&gt;"Un écran non continu"</formula>
    </cfRule>
  </conditionalFormatting>
  <conditionalFormatting sqref="B9:R10">
    <cfRule type="expression" dxfId="1" priority="2">
      <formula>$D$7&lt;&gt;"Autre - saisie utilisateur"</formula>
    </cfRule>
  </conditionalFormatting>
  <conditionalFormatting sqref="I21">
    <cfRule type="expression" dxfId="0" priority="1">
      <formula>$D$22="Autre"</formula>
    </cfRule>
  </conditionalFormatting>
  <dataValidations count="3">
    <dataValidation type="list" allowBlank="1" showInputMessage="1" showErrorMessage="1" sqref="D22" xr:uid="{73B1D28C-3098-4656-ACFC-0E5BB10261DC}">
      <formula1>R_air</formula1>
    </dataValidation>
    <dataValidation type="list" allowBlank="1" showInputMessage="1" showErrorMessage="1" sqref="D17:D20" xr:uid="{C572D2B7-6EA3-4839-A37E-548674E3B339}">
      <formula1>lambda</formula1>
    </dataValidation>
    <dataValidation allowBlank="1" showInputMessage="1" showErrorMessage="1" prompt="Si matériau &quot;Autre&quot; saisir la conductivité dans la colonne de droite" sqref="F16:G16" xr:uid="{834E670F-8EA1-4EA3-822A-8C0E96276790}"/>
  </dataValidations>
  <pageMargins left="0.52013888888888893" right="0.32013888888888886" top="0.72" bottom="0.65" header="0.51180555555555551" footer="0.51180555555555551"/>
  <pageSetup paperSize="9" scale="63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7FF3853-1603-4D8C-BF06-92E71166931B}">
          <x14:formula1>
            <xm:f>Abaques!$E$4:$E$8</xm:f>
          </x14:formula1>
          <xm:sqref>D12</xm:sqref>
        </x14:dataValidation>
        <x14:dataValidation type="list" allowBlank="1" showInputMessage="1" showErrorMessage="1" xr:uid="{3576DC95-1D56-48AF-AEA8-AF5882752EE7}">
          <x14:formula1>
            <xm:f>Abaques!$L$5:$L$9</xm:f>
          </x14:formula1>
          <xm:sqref>D7</xm:sqref>
        </x14:dataValidation>
        <x14:dataValidation type="list" showInputMessage="1" showErrorMessage="1" xr:uid="{04E2983C-55E8-45C2-9319-8D999F18E134}">
          <x14:formula1>
            <xm:f>Abaques!$L$29:$L$31</xm:f>
          </x14:formula1>
          <xm:sqref>F21:G21</xm:sqref>
        </x14:dataValidation>
        <x14:dataValidation type="list" showInputMessage="1" showErrorMessage="1" xr:uid="{1CD14212-7534-4DB3-9254-956699E1FB50}">
          <x14:formula1>
            <xm:f>Abaques!$L$25:$Q$25</xm:f>
          </x14:formula1>
          <xm:sqref>E21</xm:sqref>
        </x14:dataValidation>
        <x14:dataValidation type="list" showInputMessage="1" showErrorMessage="1" xr:uid="{E70695B3-5B14-4E81-9397-79354BF33025}">
          <x14:formula1>
            <xm:f>Abaques!$L$26:$L$28</xm:f>
          </x14:formula1>
          <xm:sqref>D21</xm:sqref>
        </x14:dataValidation>
        <x14:dataValidation type="list" allowBlank="1" showInputMessage="1" showErrorMessage="1" xr:uid="{1DC6AF30-17B0-4458-BBF6-0409D891328D}">
          <x14:formula1>
            <xm:f>Abaques!$L$19:$L$21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"/>
  <dimension ref="A2:Q36"/>
  <sheetViews>
    <sheetView zoomScaleNormal="100" workbookViewId="0">
      <selection activeCell="E40" sqref="E40"/>
    </sheetView>
  </sheetViews>
  <sheetFormatPr baseColWidth="10" defaultRowHeight="12.75" x14ac:dyDescent="0.2"/>
  <cols>
    <col min="1" max="1" width="16.42578125" customWidth="1"/>
    <col min="2" max="2" width="31.5703125" customWidth="1"/>
    <col min="3" max="3" width="19.5703125" customWidth="1"/>
    <col min="4" max="4" width="3.5703125" customWidth="1"/>
    <col min="5" max="5" width="28" customWidth="1"/>
    <col min="6" max="6" width="26.85546875" customWidth="1"/>
    <col min="7" max="7" width="21.5703125" customWidth="1"/>
    <col min="8" max="8" width="4" customWidth="1"/>
    <col min="9" max="9" width="28.42578125" customWidth="1"/>
    <col min="10" max="10" width="21.5703125" customWidth="1"/>
    <col min="11" max="11" width="3.42578125" customWidth="1"/>
    <col min="12" max="12" width="30" customWidth="1"/>
    <col min="13" max="13" width="8.7109375" customWidth="1"/>
    <col min="14" max="14" width="13.42578125" customWidth="1"/>
    <col min="15" max="15" width="13.5703125" customWidth="1"/>
    <col min="16" max="16" width="20.85546875" customWidth="1"/>
    <col min="19" max="19" width="50.85546875" customWidth="1"/>
    <col min="20" max="20" width="15.7109375" customWidth="1"/>
    <col min="21" max="21" width="89.7109375" customWidth="1"/>
  </cols>
  <sheetData>
    <row r="2" spans="1:16" x14ac:dyDescent="0.2">
      <c r="A2" s="122" t="s">
        <v>149</v>
      </c>
      <c r="B2" s="124"/>
      <c r="C2" s="123"/>
      <c r="E2" s="122" t="s">
        <v>107</v>
      </c>
      <c r="F2" s="124"/>
      <c r="G2" s="123"/>
      <c r="I2" s="122" t="s">
        <v>186</v>
      </c>
      <c r="J2" s="124"/>
      <c r="L2" s="122" t="s">
        <v>97</v>
      </c>
      <c r="M2" s="124"/>
      <c r="N2" s="124"/>
      <c r="O2" s="124"/>
      <c r="P2" s="124"/>
    </row>
    <row r="3" spans="1:16" x14ac:dyDescent="0.2">
      <c r="A3" s="8" t="s">
        <v>28</v>
      </c>
      <c r="B3" s="11" t="s">
        <v>29</v>
      </c>
      <c r="C3" s="61" t="s">
        <v>30</v>
      </c>
      <c r="E3" s="8" t="s">
        <v>0</v>
      </c>
      <c r="F3" s="8" t="s">
        <v>80</v>
      </c>
      <c r="G3" s="8" t="s">
        <v>91</v>
      </c>
      <c r="I3" s="8" t="s">
        <v>7</v>
      </c>
      <c r="J3" s="8" t="s">
        <v>8</v>
      </c>
      <c r="L3" s="125" t="s">
        <v>92</v>
      </c>
      <c r="M3" s="127" t="s">
        <v>95</v>
      </c>
      <c r="N3" s="116" t="s">
        <v>101</v>
      </c>
      <c r="O3" s="117"/>
      <c r="P3" s="118"/>
    </row>
    <row r="4" spans="1:16" x14ac:dyDescent="0.2">
      <c r="A4" s="2" t="s">
        <v>31</v>
      </c>
      <c r="B4" s="9" t="s">
        <v>51</v>
      </c>
      <c r="C4" s="9">
        <v>0.4</v>
      </c>
      <c r="E4" s="2" t="s">
        <v>106</v>
      </c>
      <c r="F4" s="2" t="s">
        <v>81</v>
      </c>
      <c r="G4" s="2">
        <v>0.08</v>
      </c>
      <c r="I4" s="12" t="s">
        <v>39</v>
      </c>
      <c r="J4" s="2" t="s">
        <v>40</v>
      </c>
      <c r="L4" s="126"/>
      <c r="M4" s="127"/>
      <c r="N4" s="64" t="s">
        <v>93</v>
      </c>
      <c r="O4" s="64" t="s">
        <v>94</v>
      </c>
      <c r="P4" s="64" t="s">
        <v>96</v>
      </c>
    </row>
    <row r="5" spans="1:16" x14ac:dyDescent="0.2">
      <c r="A5" s="2" t="s">
        <v>32</v>
      </c>
      <c r="B5" s="9" t="s">
        <v>52</v>
      </c>
      <c r="C5" s="9">
        <v>0.6</v>
      </c>
      <c r="E5" s="9" t="s">
        <v>79</v>
      </c>
      <c r="F5" s="2" t="s">
        <v>83</v>
      </c>
      <c r="G5" s="9">
        <f>(3*0.015)/0.13</f>
        <v>0.34615384615384615</v>
      </c>
      <c r="I5" s="2" t="s">
        <v>9</v>
      </c>
      <c r="J5" s="2">
        <v>2</v>
      </c>
      <c r="L5" s="8" t="s">
        <v>87</v>
      </c>
      <c r="M5" s="60" t="s">
        <v>182</v>
      </c>
      <c r="N5" s="55">
        <v>1</v>
      </c>
      <c r="O5" s="55">
        <v>1</v>
      </c>
      <c r="P5" s="55">
        <v>1</v>
      </c>
    </row>
    <row r="6" spans="1:16" x14ac:dyDescent="0.2">
      <c r="A6" s="2" t="s">
        <v>33</v>
      </c>
      <c r="B6" s="9" t="s">
        <v>53</v>
      </c>
      <c r="C6" s="9">
        <v>0.8</v>
      </c>
      <c r="E6" s="2" t="s">
        <v>110</v>
      </c>
      <c r="F6" s="2" t="s">
        <v>83</v>
      </c>
      <c r="G6" s="9">
        <f>0.04/0.035</f>
        <v>1.1428571428571428</v>
      </c>
      <c r="I6" s="2" t="s">
        <v>10</v>
      </c>
      <c r="J6" s="2">
        <v>1.65</v>
      </c>
      <c r="L6" s="8" t="s">
        <v>88</v>
      </c>
      <c r="M6" s="60" t="s">
        <v>102</v>
      </c>
      <c r="N6" s="55">
        <v>0.55000000000000004</v>
      </c>
      <c r="O6" s="55">
        <v>0.35</v>
      </c>
      <c r="P6" s="55">
        <v>0.15</v>
      </c>
    </row>
    <row r="7" spans="1:16" x14ac:dyDescent="0.2">
      <c r="A7" s="2" t="s">
        <v>34</v>
      </c>
      <c r="B7" s="9" t="s">
        <v>54</v>
      </c>
      <c r="C7" s="9">
        <v>1</v>
      </c>
      <c r="E7" s="9" t="s">
        <v>42</v>
      </c>
      <c r="F7" s="2" t="s">
        <v>83</v>
      </c>
      <c r="G7" s="9" t="str">
        <f>IF(Ventilation!D12=Abaques!E7,Ventilation!D23," ")</f>
        <v xml:space="preserve"> </v>
      </c>
      <c r="I7" s="2" t="s">
        <v>11</v>
      </c>
      <c r="J7" s="2">
        <v>1.65</v>
      </c>
      <c r="L7" s="8" t="s">
        <v>89</v>
      </c>
      <c r="M7" s="60" t="s">
        <v>103</v>
      </c>
      <c r="N7" s="55">
        <v>0.3</v>
      </c>
      <c r="O7" s="55">
        <v>0.15</v>
      </c>
      <c r="P7" s="55">
        <v>0.15</v>
      </c>
    </row>
    <row r="8" spans="1:16" x14ac:dyDescent="0.2">
      <c r="A8" s="70" t="s">
        <v>62</v>
      </c>
      <c r="B8" s="71" t="s">
        <v>183</v>
      </c>
      <c r="C8" s="71">
        <v>0.7</v>
      </c>
      <c r="E8" s="9" t="s">
        <v>41</v>
      </c>
      <c r="F8" s="2" t="s">
        <v>83</v>
      </c>
      <c r="G8" s="9" t="str">
        <f>IF(Ventilation!D12=Abaques!E8,Ventilation!D23," ")</f>
        <v xml:space="preserve"> </v>
      </c>
      <c r="I8" s="2" t="s">
        <v>12</v>
      </c>
      <c r="J8" s="2">
        <v>0.95</v>
      </c>
      <c r="L8" s="8" t="s">
        <v>90</v>
      </c>
      <c r="M8" s="60" t="s">
        <v>104</v>
      </c>
      <c r="N8" s="55">
        <v>0.15</v>
      </c>
      <c r="O8" s="55">
        <v>0.15</v>
      </c>
      <c r="P8" s="55">
        <v>0.15</v>
      </c>
    </row>
    <row r="9" spans="1:16" x14ac:dyDescent="0.2">
      <c r="A9" s="12" t="s">
        <v>63</v>
      </c>
      <c r="B9" s="62" t="s">
        <v>83</v>
      </c>
      <c r="C9" s="62">
        <v>0.6</v>
      </c>
      <c r="D9" s="7"/>
      <c r="F9" s="76">
        <f>VLOOKUP(Ventilation!D12,E4:G8,3,FALSE)</f>
        <v>0.08</v>
      </c>
      <c r="G9" s="76" t="s">
        <v>115</v>
      </c>
      <c r="H9" s="4"/>
      <c r="I9" s="2" t="s">
        <v>13</v>
      </c>
      <c r="J9" s="2">
        <v>0.14000000000000001</v>
      </c>
      <c r="L9" s="8" t="s">
        <v>35</v>
      </c>
      <c r="M9" s="9" t="s">
        <v>105</v>
      </c>
    </row>
    <row r="10" spans="1:16" x14ac:dyDescent="0.2">
      <c r="A10" s="12" t="s">
        <v>64</v>
      </c>
      <c r="B10" s="62" t="s">
        <v>83</v>
      </c>
      <c r="C10" s="62">
        <v>0.6</v>
      </c>
      <c r="D10" s="7"/>
      <c r="F10" s="74" t="str">
        <f>IF(F9&lt;0.2,N4,IF(F9&gt;1,P4,O4))</f>
        <v xml:space="preserve"> R &lt; 0,2</v>
      </c>
      <c r="H10" s="4"/>
      <c r="I10" s="2" t="s">
        <v>14</v>
      </c>
      <c r="J10" s="2">
        <v>1.3</v>
      </c>
    </row>
    <row r="11" spans="1:16" x14ac:dyDescent="0.2">
      <c r="A11" s="12" t="s">
        <v>55</v>
      </c>
      <c r="B11" s="62" t="s">
        <v>184</v>
      </c>
      <c r="C11" s="62">
        <v>0.6</v>
      </c>
      <c r="D11" s="7"/>
      <c r="H11" s="4"/>
      <c r="I11" s="2" t="s">
        <v>45</v>
      </c>
      <c r="J11" s="2">
        <v>0.18</v>
      </c>
      <c r="L11" s="87" t="s">
        <v>181</v>
      </c>
      <c r="M11" s="74" t="e">
        <f>Ventilation!D9/Ventilation!D10</f>
        <v>#DIV/0!</v>
      </c>
      <c r="N11" s="74"/>
    </row>
    <row r="12" spans="1:16" x14ac:dyDescent="0.2">
      <c r="A12" s="70" t="s">
        <v>119</v>
      </c>
      <c r="B12" s="71" t="s">
        <v>83</v>
      </c>
      <c r="C12" s="74">
        <f>VLOOKUP('Calcul global'!D9,Abaques!A15:C34,3,FALSE)</f>
        <v>0.7</v>
      </c>
      <c r="D12" s="7"/>
      <c r="E12" s="122" t="s">
        <v>108</v>
      </c>
      <c r="F12" s="124"/>
      <c r="G12" s="123"/>
      <c r="H12" s="4"/>
      <c r="I12" s="2" t="s">
        <v>46</v>
      </c>
      <c r="J12" s="2">
        <v>0.15</v>
      </c>
      <c r="L12" s="84" t="s">
        <v>180</v>
      </c>
      <c r="M12" s="74" t="str">
        <f>IF(Ventilation!D7&lt;&gt;Abaques!L9,Ventilation!D7,IF(M11&lt;2%,Abaques!L5,IF(M11&gt;=20%,Abaques!L8,IF(M11&lt;5%,Abaques!L6,Abaques!L7))))</f>
        <v>Lame d'air peu ou non ventilée</v>
      </c>
      <c r="N12" s="74"/>
    </row>
    <row r="13" spans="1:16" x14ac:dyDescent="0.2">
      <c r="A13" s="2" t="s">
        <v>35</v>
      </c>
      <c r="B13" s="9" t="s">
        <v>141</v>
      </c>
      <c r="C13" s="75" t="str">
        <f>IF('Calcul global'!D8=Abaques!A13,'Calcul global'!D10," ")</f>
        <v xml:space="preserve"> </v>
      </c>
      <c r="D13" s="7"/>
      <c r="E13" s="8" t="s">
        <v>0</v>
      </c>
      <c r="F13" s="53" t="s">
        <v>80</v>
      </c>
      <c r="G13" s="8" t="s">
        <v>91</v>
      </c>
      <c r="H13" s="4"/>
      <c r="I13" s="2" t="s">
        <v>47</v>
      </c>
      <c r="J13" s="2">
        <v>0.13</v>
      </c>
      <c r="L13" s="84" t="s">
        <v>177</v>
      </c>
      <c r="M13" s="76">
        <f>IF('Calcul global'!D14="NON",1,IF(M12=L5,HLOOKUP(F10,Abaques!N4:P8,2,FALSE),IF(M12=L8,0.15,IF(M12=L6,HLOOKUP(F10,Abaques!N4:P8,3,FALSE),HLOOKUP(F10,Abaques!N4:P8,4,FALSE)))))</f>
        <v>1</v>
      </c>
      <c r="N13" s="76" t="s">
        <v>98</v>
      </c>
    </row>
    <row r="14" spans="1:16" x14ac:dyDescent="0.2">
      <c r="D14" s="7"/>
      <c r="E14" s="9" t="s">
        <v>42</v>
      </c>
      <c r="F14" t="s">
        <v>83</v>
      </c>
      <c r="G14" s="9" t="str">
        <f>IF('Calcul global'!D18=Abaques!E14,'Calcul global'!D19," ")</f>
        <v xml:space="preserve"> </v>
      </c>
      <c r="H14" s="4"/>
      <c r="I14" s="2" t="s">
        <v>15</v>
      </c>
      <c r="J14" s="2">
        <v>0.15</v>
      </c>
      <c r="L14" s="84" t="s">
        <v>178</v>
      </c>
      <c r="M14" s="74">
        <f>IF(Ventilation!D5="Un écran non continu",M13*(1-Ventilation!D25/100)+Ventilation!D25/100,Abaques!M13)</f>
        <v>1</v>
      </c>
      <c r="N14" s="74"/>
    </row>
    <row r="15" spans="1:16" x14ac:dyDescent="0.2">
      <c r="A15" s="2" t="s">
        <v>120</v>
      </c>
      <c r="B15" s="2"/>
      <c r="C15" s="2">
        <v>0.4</v>
      </c>
      <c r="D15" s="7"/>
      <c r="E15" s="9" t="s">
        <v>41</v>
      </c>
      <c r="F15" t="s">
        <v>83</v>
      </c>
      <c r="G15" s="9">
        <f>IF('Calcul global'!D18=Abaques!E15,'Calcul global'!D28," ")</f>
        <v>0</v>
      </c>
      <c r="H15" s="4"/>
      <c r="I15" s="2" t="s">
        <v>16</v>
      </c>
      <c r="J15" s="2">
        <v>0.12</v>
      </c>
    </row>
    <row r="16" spans="1:16" x14ac:dyDescent="0.2">
      <c r="A16" s="2" t="s">
        <v>121</v>
      </c>
      <c r="B16" s="2"/>
      <c r="C16" s="2">
        <v>0.4</v>
      </c>
      <c r="D16" s="7"/>
      <c r="F16" s="76">
        <f>VLOOKUP('Calcul global'!D18,Abaques!E14:G27,3,FALSE)</f>
        <v>0</v>
      </c>
      <c r="G16" s="76" t="s">
        <v>115</v>
      </c>
      <c r="H16" s="4"/>
      <c r="I16" s="2" t="s">
        <v>48</v>
      </c>
      <c r="J16" s="2">
        <v>0.15</v>
      </c>
      <c r="L16" s="2" t="s">
        <v>113</v>
      </c>
    </row>
    <row r="17" spans="1:17" x14ac:dyDescent="0.2">
      <c r="A17" s="2" t="s">
        <v>122</v>
      </c>
      <c r="B17" s="2"/>
      <c r="C17" s="2">
        <v>0.4</v>
      </c>
      <c r="D17" s="7"/>
      <c r="H17" s="4"/>
      <c r="I17" s="2" t="s">
        <v>17</v>
      </c>
      <c r="J17" s="2">
        <v>0.65</v>
      </c>
      <c r="L17" s="2" t="s">
        <v>114</v>
      </c>
    </row>
    <row r="18" spans="1:17" x14ac:dyDescent="0.2">
      <c r="A18" s="2" t="s">
        <v>123</v>
      </c>
      <c r="B18" s="2"/>
      <c r="C18" s="2">
        <v>0.4</v>
      </c>
      <c r="D18" s="7"/>
      <c r="E18" s="122" t="s">
        <v>27</v>
      </c>
      <c r="F18" s="123"/>
      <c r="H18" s="4"/>
      <c r="I18" s="2" t="s">
        <v>18</v>
      </c>
      <c r="J18" s="2">
        <v>0.17</v>
      </c>
    </row>
    <row r="19" spans="1:17" x14ac:dyDescent="0.2">
      <c r="A19" s="2" t="s">
        <v>124</v>
      </c>
      <c r="B19" s="2"/>
      <c r="C19" s="2">
        <v>0.4</v>
      </c>
      <c r="D19" s="7"/>
      <c r="E19" s="50" t="s">
        <v>5</v>
      </c>
      <c r="F19" s="8" t="s">
        <v>91</v>
      </c>
      <c r="H19" s="4"/>
      <c r="I19" s="2" t="s">
        <v>19</v>
      </c>
      <c r="J19" s="2">
        <v>0.25</v>
      </c>
      <c r="L19" s="2" t="s">
        <v>158</v>
      </c>
    </row>
    <row r="20" spans="1:17" x14ac:dyDescent="0.2">
      <c r="A20" s="63" t="s">
        <v>139</v>
      </c>
      <c r="B20" s="2"/>
      <c r="C20" s="2">
        <v>0.65</v>
      </c>
      <c r="D20" s="7"/>
      <c r="E20" s="51" t="s">
        <v>77</v>
      </c>
      <c r="F20" s="52">
        <v>0.17</v>
      </c>
      <c r="H20" s="4"/>
      <c r="I20" s="2" t="s">
        <v>20</v>
      </c>
      <c r="J20" s="2">
        <v>0.06</v>
      </c>
      <c r="L20" s="2" t="s">
        <v>185</v>
      </c>
    </row>
    <row r="21" spans="1:17" x14ac:dyDescent="0.2">
      <c r="A21" s="2" t="s">
        <v>125</v>
      </c>
      <c r="B21" s="2"/>
      <c r="C21" s="2">
        <v>0.6</v>
      </c>
      <c r="D21" s="7"/>
      <c r="E21" s="2" t="s">
        <v>71</v>
      </c>
      <c r="F21" s="2">
        <v>0.16</v>
      </c>
      <c r="H21" s="4"/>
      <c r="I21" s="2" t="s">
        <v>21</v>
      </c>
      <c r="J21" s="2">
        <v>4.4999999999999998E-2</v>
      </c>
      <c r="L21" s="2" t="s">
        <v>152</v>
      </c>
    </row>
    <row r="22" spans="1:17" x14ac:dyDescent="0.2">
      <c r="A22" s="2" t="s">
        <v>126</v>
      </c>
      <c r="B22" s="2"/>
      <c r="C22" s="2">
        <v>0.65</v>
      </c>
      <c r="D22" s="7"/>
      <c r="E22" s="51" t="s">
        <v>76</v>
      </c>
      <c r="F22" s="52">
        <v>0.15</v>
      </c>
      <c r="H22" s="4"/>
      <c r="I22" s="2" t="s">
        <v>22</v>
      </c>
      <c r="J22" s="2">
        <v>4.2000000000000003E-2</v>
      </c>
    </row>
    <row r="23" spans="1:17" x14ac:dyDescent="0.2">
      <c r="A23" s="2" t="s">
        <v>127</v>
      </c>
      <c r="B23" s="2"/>
      <c r="C23" s="2">
        <v>0.75</v>
      </c>
      <c r="D23" s="7"/>
      <c r="E23" s="2" t="s">
        <v>72</v>
      </c>
      <c r="F23" s="2">
        <v>0.14000000000000001</v>
      </c>
      <c r="H23" s="4"/>
      <c r="I23" s="2" t="s">
        <v>49</v>
      </c>
      <c r="J23" s="2">
        <v>0.04</v>
      </c>
      <c r="M23" s="119" t="s">
        <v>163</v>
      </c>
      <c r="N23" s="120"/>
      <c r="O23" s="120"/>
      <c r="P23" s="120"/>
      <c r="Q23" s="121"/>
    </row>
    <row r="24" spans="1:17" x14ac:dyDescent="0.2">
      <c r="A24" s="2" t="s">
        <v>128</v>
      </c>
      <c r="B24" s="2"/>
      <c r="C24" s="2">
        <v>0.7</v>
      </c>
      <c r="D24" s="7"/>
      <c r="E24" s="2" t="s">
        <v>73</v>
      </c>
      <c r="F24" s="2">
        <v>0.12</v>
      </c>
      <c r="H24" s="4"/>
      <c r="I24" s="2" t="s">
        <v>23</v>
      </c>
      <c r="J24" s="2">
        <v>3.5000000000000003E-2</v>
      </c>
      <c r="L24" s="82" t="s">
        <v>167</v>
      </c>
      <c r="M24" s="116" t="s">
        <v>164</v>
      </c>
      <c r="N24" s="117"/>
      <c r="O24" s="117"/>
      <c r="P24" s="117"/>
      <c r="Q24" s="118"/>
    </row>
    <row r="25" spans="1:17" x14ac:dyDescent="0.2">
      <c r="A25" s="12" t="s">
        <v>129</v>
      </c>
      <c r="B25" s="2"/>
      <c r="C25" s="2">
        <v>0.8</v>
      </c>
      <c r="D25" s="7"/>
      <c r="E25" s="2" t="s">
        <v>159</v>
      </c>
      <c r="F25" s="2">
        <v>0.11</v>
      </c>
      <c r="H25" s="4"/>
      <c r="I25" s="2" t="s">
        <v>24</v>
      </c>
      <c r="J25" s="2">
        <v>52</v>
      </c>
      <c r="L25" s="82"/>
      <c r="M25" s="8" t="s">
        <v>165</v>
      </c>
      <c r="N25" s="8" t="s">
        <v>74</v>
      </c>
      <c r="O25" s="8" t="s">
        <v>73</v>
      </c>
      <c r="P25" s="8" t="s">
        <v>76</v>
      </c>
      <c r="Q25" s="8" t="s">
        <v>166</v>
      </c>
    </row>
    <row r="26" spans="1:17" x14ac:dyDescent="0.2">
      <c r="A26" s="63" t="s">
        <v>132</v>
      </c>
      <c r="B26" s="2"/>
      <c r="C26" s="2">
        <v>0.9</v>
      </c>
      <c r="D26" s="7"/>
      <c r="E26" s="2" t="s">
        <v>74</v>
      </c>
      <c r="F26" s="2">
        <v>0.09</v>
      </c>
      <c r="H26" s="4"/>
      <c r="I26" s="2" t="s">
        <v>25</v>
      </c>
      <c r="J26" s="2">
        <v>230</v>
      </c>
      <c r="L26" s="8" t="s">
        <v>168</v>
      </c>
      <c r="M26" s="2"/>
      <c r="N26" s="2"/>
      <c r="O26" s="2"/>
      <c r="P26" s="2"/>
      <c r="Q26" s="2"/>
    </row>
    <row r="27" spans="1:17" x14ac:dyDescent="0.2">
      <c r="A27" s="63" t="s">
        <v>133</v>
      </c>
      <c r="B27" s="2"/>
      <c r="C27" s="2">
        <v>0.9</v>
      </c>
      <c r="E27" s="2" t="s">
        <v>75</v>
      </c>
      <c r="F27" s="2">
        <v>0</v>
      </c>
      <c r="I27" s="2" t="s">
        <v>26</v>
      </c>
      <c r="J27" s="2">
        <v>1.1000000000000001</v>
      </c>
      <c r="L27" s="8" t="s">
        <v>161</v>
      </c>
      <c r="M27" s="2">
        <v>0</v>
      </c>
      <c r="N27" s="2">
        <v>0.06</v>
      </c>
      <c r="O27" s="2">
        <v>0.1</v>
      </c>
      <c r="P27" s="2">
        <v>0.2</v>
      </c>
      <c r="Q27" s="2">
        <v>0.48</v>
      </c>
    </row>
    <row r="28" spans="1:17" x14ac:dyDescent="0.2">
      <c r="A28" s="63" t="s">
        <v>134</v>
      </c>
      <c r="B28" s="2"/>
      <c r="C28" s="2">
        <v>0.7</v>
      </c>
      <c r="I28" s="2" t="s">
        <v>65</v>
      </c>
      <c r="J28" s="2">
        <v>0.17</v>
      </c>
      <c r="L28" s="8" t="s">
        <v>162</v>
      </c>
      <c r="M28" s="2">
        <v>0</v>
      </c>
      <c r="N28" s="2">
        <v>0.1</v>
      </c>
      <c r="O28" s="2">
        <v>0.2</v>
      </c>
      <c r="P28" s="2">
        <v>0.4</v>
      </c>
      <c r="Q28" s="2">
        <v>0.8</v>
      </c>
    </row>
    <row r="29" spans="1:17" x14ac:dyDescent="0.2">
      <c r="A29" s="63" t="s">
        <v>135</v>
      </c>
      <c r="B29" s="2"/>
      <c r="C29" s="2">
        <v>0.6</v>
      </c>
      <c r="I29" s="2" t="s">
        <v>66</v>
      </c>
      <c r="J29" s="2">
        <v>0.25</v>
      </c>
    </row>
    <row r="30" spans="1:17" x14ac:dyDescent="0.2">
      <c r="A30" s="63" t="s">
        <v>136</v>
      </c>
      <c r="B30" s="2"/>
      <c r="C30" s="2">
        <v>0.7</v>
      </c>
      <c r="I30" s="2" t="s">
        <v>67</v>
      </c>
      <c r="J30" s="2">
        <v>0.85</v>
      </c>
      <c r="L30" s="63" t="s">
        <v>169</v>
      </c>
    </row>
    <row r="31" spans="1:17" x14ac:dyDescent="0.2">
      <c r="A31" s="63" t="s">
        <v>137</v>
      </c>
      <c r="B31" s="2"/>
      <c r="C31" s="2">
        <v>0.7</v>
      </c>
      <c r="I31" s="2" t="s">
        <v>68</v>
      </c>
      <c r="J31" s="2">
        <v>0.17</v>
      </c>
      <c r="L31" s="63" t="s">
        <v>170</v>
      </c>
    </row>
    <row r="32" spans="1:17" x14ac:dyDescent="0.2">
      <c r="A32" s="63" t="s">
        <v>138</v>
      </c>
      <c r="B32" s="2"/>
      <c r="C32" s="2">
        <v>0.8</v>
      </c>
      <c r="I32" s="2" t="s">
        <v>69</v>
      </c>
      <c r="J32" s="2">
        <v>0.75</v>
      </c>
    </row>
    <row r="33" spans="1:10" x14ac:dyDescent="0.2">
      <c r="A33" s="63" t="s">
        <v>130</v>
      </c>
      <c r="B33" s="2"/>
      <c r="C33" s="2">
        <v>0.8</v>
      </c>
      <c r="I33" s="2" t="s">
        <v>70</v>
      </c>
      <c r="J33" s="2">
        <v>1.25</v>
      </c>
    </row>
    <row r="34" spans="1:10" x14ac:dyDescent="0.2">
      <c r="A34" s="63" t="s">
        <v>131</v>
      </c>
      <c r="B34" s="2"/>
      <c r="C34" s="2">
        <v>0.8</v>
      </c>
      <c r="I34" s="2" t="s">
        <v>63</v>
      </c>
      <c r="J34" s="2">
        <v>6.5000000000000002E-2</v>
      </c>
    </row>
    <row r="35" spans="1:10" x14ac:dyDescent="0.2">
      <c r="I35" s="2" t="s">
        <v>50</v>
      </c>
      <c r="J35" s="2" t="s">
        <v>40</v>
      </c>
    </row>
    <row r="36" spans="1:10" x14ac:dyDescent="0.2">
      <c r="B36" s="76">
        <f>VLOOKUP('Calcul global'!D8,Abaques!A4:C13,3,FALSE)</f>
        <v>0.4</v>
      </c>
      <c r="C36" s="76" t="s">
        <v>37</v>
      </c>
    </row>
  </sheetData>
  <sheetProtection password="DB72" sheet="1" objects="1" scenarios="1"/>
  <mergeCells count="11">
    <mergeCell ref="M24:Q24"/>
    <mergeCell ref="M23:Q23"/>
    <mergeCell ref="E18:F18"/>
    <mergeCell ref="I2:J2"/>
    <mergeCell ref="A2:C2"/>
    <mergeCell ref="N3:P3"/>
    <mergeCell ref="L3:L4"/>
    <mergeCell ref="M3:M4"/>
    <mergeCell ref="L2:P2"/>
    <mergeCell ref="E12:G12"/>
    <mergeCell ref="E2:G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n 1 4 U l 2 K O 8 6 l A A A A 9 Q A A A B I A H A B D b 2 5 m a W c v U G F j a 2 F n Z S 5 4 b W w g o h g A K K A U A A A A A A A A A A A A A A A A A A A A A A A A A A A A h Y + x C s I w G I R f p W R v E i N C L X / T Q X C y I A r i G t K 0 D b a p J K n t u z n 4 S L 6 C F a 2 6 O d 5 3 d 3 B 3 v 9 4 g H Z o 6 u C j r d G s S N M M U B c r I N t e m T F D n i z B C K Y e t k C d R q m A M G x c P T i e o 8 v 4 c E 9 L 3 P e 7 n u L U l Y Z T O y D H b 7 G W l G h F q 4 7 w w U q F P K / / f Q h w O r z G c 4 S X F i 4 h h C m R i k G n z 9 d k 4 9 + n + Q F h 1 t e + s 4 o U N 1 z s g k w T y v s A f U E s D B B Q A A g A I A G Z 9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f X h S K I p H u A 4 A A A A R A A A A E w A c A E Z v c m 1 1 b G F z L 1 N l Y 3 R p b 2 4 x L m 0 g o h g A K K A U A A A A A A A A A A A A A A A A A A A A A A A A A A A A K 0 5 N L s n M z 1 M I h t C G 1 g B Q S w E C L Q A U A A I A C A B m f X h S X Y o 7 z q U A A A D 1 A A A A E g A A A A A A A A A A A A A A A A A A A A A A Q 2 9 u Z m l n L 1 B h Y 2 t h Z 2 U u e G 1 s U E s B A i 0 A F A A C A A g A Z n 1 4 U g / K 6 a u k A A A A 6 Q A A A B M A A A A A A A A A A A A A A A A A 8 Q A A A F t D b 2 5 0 Z W 5 0 X 1 R 5 c G V z X S 5 4 b W x Q S w E C L Q A U A A I A C A B m f X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b b G 6 h X c R R U 2 E X Z D d U f f 5 Y A A A A A A C A A A A A A A D Z g A A w A A A A B A A A A A L I R 6 / 9 R k 8 7 G P g x V 7 z m I S i A A A A A A S A A A C g A A A A E A A A A D V j P p V 0 Q j m n W e k K f z U t Z b V Q A A A A R p e 3 b z F s 9 J 2 i S X S h 9 e P h Z b z f W V 5 / y n i f S l B z f p v L 7 8 d q Y T 8 E k x M b Q 5 Q + 8 l 8 e N T 4 v P Y 8 A Z 3 z P 1 Q p g F r 8 x K Z / b k a C / l d k L M L O 5 u Y U F q m 8 Q Q + E U A A A A S 3 e o i M w F M G j / Z A H Y 2 g Q z M C d P 7 j E = < / D a t a M a s h u p > 
</file>

<file path=customXml/itemProps1.xml><?xml version="1.0" encoding="utf-8"?>
<ds:datastoreItem xmlns:ds="http://schemas.openxmlformats.org/officeDocument/2006/customXml" ds:itemID="{C77973C7-CEF7-4A5B-A5D2-E99254BD7A1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En-tête</vt:lpstr>
      <vt:lpstr>Calcul global</vt:lpstr>
      <vt:lpstr>Ventilation</vt:lpstr>
      <vt:lpstr>Abaques</vt:lpstr>
      <vt:lpstr>alpha_mur</vt:lpstr>
      <vt:lpstr>couleur_protection</vt:lpstr>
      <vt:lpstr>lambda</vt:lpstr>
      <vt:lpstr>R_air</vt:lpstr>
      <vt:lpstr>R_mur</vt:lpstr>
    </vt:vector>
  </TitlesOfParts>
  <Company>CEREMA - Direction Territoraile Méditerranée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Outil Cm</dc:title>
  <dc:subject>correction facteur solaire</dc:subject>
  <dc:creator>BOUCHET CORNEN</dc:creator>
  <cp:keywords>RTAA DOM thermique masque solaire</cp:keywords>
  <dc:description>Outil de calcul de l'effet des masques architecturaux et loint sur une baie ou une paroi</dc:description>
  <cp:lastModifiedBy>Emilie Vigneau</cp:lastModifiedBy>
  <cp:lastPrinted>2024-01-24T21:04:32Z</cp:lastPrinted>
  <dcterms:created xsi:type="dcterms:W3CDTF">2015-01-20T10:38:12Z</dcterms:created>
  <dcterms:modified xsi:type="dcterms:W3CDTF">2024-01-24T21:13:31Z</dcterms:modified>
</cp:coreProperties>
</file>